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45" windowHeight="6450" tabRatio="599" firstSheet="3" activeTab="3"/>
  </bookViews>
  <sheets>
    <sheet name="Лист1" sheetId="1" state="hidden" r:id="rId1"/>
    <sheet name="доходы на 1 жителя годовые" sheetId="2" r:id="rId2"/>
    <sheet name="расходы на 1 жителя" sheetId="3" r:id="rId3"/>
    <sheet name="доходы на 1 жителя" sheetId="4" r:id="rId4"/>
    <sheet name="анализ консолид" sheetId="5" r:id="rId5"/>
    <sheet name="доходы в разрезе налогов" sheetId="6" r:id="rId6"/>
  </sheets>
  <definedNames>
    <definedName name="_xlnm.Print_Titles" localSheetId="5">'доходы в разрезе налогов'!$A:$B</definedName>
    <definedName name="_xlnm.Print_Area" localSheetId="5">'доходы в разрезе налогов'!$A$1:$FD$31</definedName>
  </definedNames>
  <calcPr fullCalcOnLoad="1"/>
</workbook>
</file>

<file path=xl/sharedStrings.xml><?xml version="1.0" encoding="utf-8"?>
<sst xmlns="http://schemas.openxmlformats.org/spreadsheetml/2006/main" count="659" uniqueCount="193">
  <si>
    <t>№ п/п</t>
  </si>
  <si>
    <t>Наименование поселение</t>
  </si>
  <si>
    <t>Итого по поселениям</t>
  </si>
  <si>
    <t>Исполнено с начала года</t>
  </si>
  <si>
    <t>% к году</t>
  </si>
  <si>
    <t>Налоговые доходы</t>
  </si>
  <si>
    <t>Налог на доходы физических лиц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</si>
  <si>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</si>
  <si>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</si>
  <si>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</si>
  <si>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</si>
  <si>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</si>
  <si>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</si>
  <si>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 , находящегося в государственной и муниципальной собственности</t>
  </si>
  <si>
    <t>Арендная плата за земельные участки, государственная собственность на которые не разграничена</t>
  </si>
  <si>
    <t>Арендная плата за земли после разграничения государственной собственности за землю</t>
  </si>
  <si>
    <t>Доходы от сдачи в аренду имущества</t>
  </si>
  <si>
    <t>Доходы от перечисления части прибыли муниципальных унитарных предприятий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</si>
  <si>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</si>
  <si>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</si>
  <si>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</si>
  <si>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</si>
  <si>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</si>
  <si>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Неналоговые доходы</t>
  </si>
  <si>
    <t>Задолженность и перерасчеты по отмененным налогам, сборам и иным обязательны платежам</t>
  </si>
  <si>
    <t>Итого расходов</t>
  </si>
  <si>
    <t>план  на 2009 год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</si>
  <si>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</si>
  <si>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</si>
  <si>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</si>
  <si>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</si>
  <si>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</si>
  <si>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</si>
  <si>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</si>
  <si>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</si>
  <si>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</si>
  <si>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Безвоздные поступления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</si>
  <si>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</si>
  <si>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Дотации бюджетам поселений на выравнивание 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</si>
  <si>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</si>
  <si>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 на бюджетные инвестиции в объекты капитального строительства собственности муниципальных образований</t>
  </si>
  <si>
    <t>Субсидии бюджетам поселений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жилищнол-коммунального хозяйства</t>
  </si>
  <si>
    <t>Субвенции бюджетам поселений на государственную регистрацию актов гражданского состояния</t>
  </si>
  <si>
    <t>Субвенции бюджетам поселений  на осуществление воинского учета на территориях , где отсутствуют военные комиссариаты</t>
  </si>
  <si>
    <t>Прочие межбюджетные трансферты, передаваемые бюджетам поселений</t>
  </si>
  <si>
    <t>Налоговые и неналоговые доходы</t>
  </si>
  <si>
    <t>Результат исполнения бюджета (дефицит"-", профицит(+)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</si>
  <si>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</si>
  <si>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</si>
  <si>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</si>
  <si>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 , предоставленных кредитными организациями</t>
  </si>
  <si>
    <t>Изменение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</si>
  <si>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</si>
  <si>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</si>
  <si>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Остатки средств бюджета</t>
  </si>
  <si>
    <t xml:space="preserve">на начало года </t>
  </si>
  <si>
    <t>на конец года</t>
  </si>
  <si>
    <t xml:space="preserve">Анализ исполнения  бюджетов поселений Сердобского района  за январь-июнь 2009 года </t>
  </si>
  <si>
    <t>Просроченная кредиторская задолженность</t>
  </si>
  <si>
    <t>План на год</t>
  </si>
  <si>
    <t>% к I полугодию</t>
  </si>
  <si>
    <t>Доходы бюджета - ВСЕГО</t>
  </si>
  <si>
    <t>Алферьевский</t>
  </si>
  <si>
    <t>Богословский</t>
  </si>
  <si>
    <t>Большееланский</t>
  </si>
  <si>
    <t>Васильевский</t>
  </si>
  <si>
    <t>Воскресеновский</t>
  </si>
  <si>
    <t>Ермоловский</t>
  </si>
  <si>
    <t>Загоскинский</t>
  </si>
  <si>
    <t>Засечный</t>
  </si>
  <si>
    <t>Золотаревский</t>
  </si>
  <si>
    <t>Кучкинский</t>
  </si>
  <si>
    <t>Ленинский</t>
  </si>
  <si>
    <t>Леонидовский</t>
  </si>
  <si>
    <t>Мичуринский</t>
  </si>
  <si>
    <t>Оленевский</t>
  </si>
  <si>
    <t>Попереченский</t>
  </si>
  <si>
    <t>Саловский</t>
  </si>
  <si>
    <t>Старокаменский</t>
  </si>
  <si>
    <t>Черенцовский</t>
  </si>
  <si>
    <t>Варыпаевский</t>
  </si>
  <si>
    <t>Волхонщинский</t>
  </si>
  <si>
    <t>Дмитриевский</t>
  </si>
  <si>
    <t>Князевский</t>
  </si>
  <si>
    <t>Кондольский</t>
  </si>
  <si>
    <t>Краснопольский</t>
  </si>
  <si>
    <t>Новопавловский</t>
  </si>
  <si>
    <t>Покрово-Березоский</t>
  </si>
  <si>
    <t>Малосаловский</t>
  </si>
  <si>
    <t>План на 9 мес</t>
  </si>
  <si>
    <t>% к 9 мес.</t>
  </si>
  <si>
    <t xml:space="preserve"> </t>
  </si>
  <si>
    <t>Доходы от реализации иного имущества, находящегося в собственности муниципального района</t>
  </si>
  <si>
    <t>Доходы от продажи земельных участков, государственная собственность на которые не разграниченна</t>
  </si>
  <si>
    <t xml:space="preserve">Шрафы </t>
  </si>
  <si>
    <t>Возврат остатков субсидий и субвенций прошлых лет и доходы от возврата остатков субсидий и субвенций прошлых лет</t>
  </si>
  <si>
    <t>Проценты,полученные от предоставления бюджетных кредитов за счет средств бюджета района</t>
  </si>
  <si>
    <t>Безвозмездные поступления</t>
  </si>
  <si>
    <t>Наименование поселения</t>
  </si>
  <si>
    <t>Аршиновский</t>
  </si>
  <si>
    <t>Атмисский</t>
  </si>
  <si>
    <t>Б-Хуторский</t>
  </si>
  <si>
    <t>Виргинский</t>
  </si>
  <si>
    <t>В-Ломовский</t>
  </si>
  <si>
    <t>Голицынский</t>
  </si>
  <si>
    <t>Ивинский</t>
  </si>
  <si>
    <t>К-Никольский</t>
  </si>
  <si>
    <t>Кривошеевский</t>
  </si>
  <si>
    <t>Н-Пятинский</t>
  </si>
  <si>
    <t>Норовский</t>
  </si>
  <si>
    <t>Н-Шуструйский</t>
  </si>
  <si>
    <t>Прянзерский</t>
  </si>
  <si>
    <t>Сорокинский</t>
  </si>
  <si>
    <t>У-Каремшинский</t>
  </si>
  <si>
    <t>г. Нижний Ломов</t>
  </si>
  <si>
    <t>Фактическое исполнение</t>
  </si>
  <si>
    <t>Налоги на прибыль</t>
  </si>
  <si>
    <t>бюджет района</t>
  </si>
  <si>
    <t>Акцизы</t>
  </si>
  <si>
    <t>Единый налог на вмененный доход для определенных видов деятельности</t>
  </si>
  <si>
    <t>Налоги на имущество организаций</t>
  </si>
  <si>
    <t>Госпошлина</t>
  </si>
  <si>
    <t>Задолженность по отмененным налогам и сборам</t>
  </si>
  <si>
    <t>Проценты, полученные от предоставления бюджетных кредитов внутри страны</t>
  </si>
  <si>
    <t>Плата за негативное воздействие на окружающую среду</t>
  </si>
  <si>
    <t>Денежные взыскания (штрафы)</t>
  </si>
  <si>
    <t>Доходы от перечисления части прибыли МУПов</t>
  </si>
  <si>
    <t>Всего консолид. бюджет</t>
  </si>
  <si>
    <t xml:space="preserve">Анализ поступления налоговых и неналоговых доходов </t>
  </si>
  <si>
    <t>(тыс.руб.)</t>
  </si>
  <si>
    <t>Наименования поселений</t>
  </si>
  <si>
    <t>г. Н-Ломов</t>
  </si>
  <si>
    <t>Всего по поселениям</t>
  </si>
  <si>
    <t>Бюджет района</t>
  </si>
  <si>
    <t>Всего по району</t>
  </si>
  <si>
    <t>Начальник управления финансов администрации Нижнеломовского района       Н.Ф.Дубенскова</t>
  </si>
  <si>
    <t>Объем фактических расходов (в расчете на 1 жителя) за 4 месяца 2010 года в разрезе муниципальных образований Нижнеломовского района</t>
  </si>
  <si>
    <t>январь-апрель 2010 года расходы на 1 жителя</t>
  </si>
  <si>
    <t>численность населения</t>
  </si>
  <si>
    <t xml:space="preserve">в том числе налоговые доходы на </t>
  </si>
  <si>
    <t>среднедушевой доход на 1 жителя всего</t>
  </si>
  <si>
    <t>в том числе налоговые и неналоговые доходы на 1 жителя</t>
  </si>
  <si>
    <t>тыс.руб.</t>
  </si>
  <si>
    <t>Объем   доходов и расходов (в расчете на 1 жителя) на 2010 год в разрезе муниципальных образований Нижнеломовского района</t>
  </si>
  <si>
    <t>объем доходов на 2010 год по плану</t>
  </si>
  <si>
    <t>Объем расходов на 2010 год по плану</t>
  </si>
  <si>
    <t>Среднедушевой расход на 1 жителя  всего</t>
  </si>
  <si>
    <t>% испол-нения</t>
  </si>
  <si>
    <t>Начальник управления финансов администрации Нижнеломовского района                      В.В.Панкова</t>
  </si>
  <si>
    <t>Начальник управления финансов администрации Нижнеломовского района            В.В.Панкова</t>
  </si>
  <si>
    <t xml:space="preserve">Начальник управления финансов администрации Нижнеломовского района                                                </t>
  </si>
  <si>
    <t>В.В.Панкова</t>
  </si>
  <si>
    <t>в расчете на 1 жителя</t>
  </si>
  <si>
    <t>Числен-ность населе-ния , человек</t>
  </si>
  <si>
    <t>Налог, взимаемый в связи с применением упрощенной системы налогообложения</t>
  </si>
  <si>
    <t>2011 год</t>
  </si>
  <si>
    <t>темп роста 2011 к  2010  в  %</t>
  </si>
  <si>
    <t>План на  январь-октябрь 2011 года</t>
  </si>
  <si>
    <t>Фактическое исполнение  за январь-октябрь 2010 года</t>
  </si>
  <si>
    <t>темп роста 2012 к  2011  в  %</t>
  </si>
  <si>
    <t>по консолидированному бюджету Нижнеломовского района за январь 2012 года</t>
  </si>
  <si>
    <t xml:space="preserve">  План                      2012 год                     </t>
  </si>
  <si>
    <t xml:space="preserve">% исполнения                       к плану                       2012 года        </t>
  </si>
  <si>
    <t>Объем фактических налоговых и неналоговых доходов (в расчете на 1 жителя) за  2012 год   в разрезе муниципальных образований Нижнеломовского района</t>
  </si>
  <si>
    <t>2012 год</t>
  </si>
  <si>
    <t>Анализ исполнения  консолидированного бюджета  Нижнеломовского района  за  январь-февраль 2012 года год по доходам</t>
  </si>
  <si>
    <t>Фактическое исполнение  за  январь-февраль 2011 г.</t>
  </si>
  <si>
    <t>План на   январь-февраль 2012 г.</t>
  </si>
  <si>
    <t>Фактическое исполнение  за  январь-февраль2011 г.</t>
  </si>
  <si>
    <t xml:space="preserve">  План на                         январь-февраль 2012 года</t>
  </si>
  <si>
    <t xml:space="preserve">  Факт за                      январь-февраль 2012 года </t>
  </si>
  <si>
    <t>% исполнения                       к плану на              январь-февраль 2012 года</t>
  </si>
  <si>
    <t xml:space="preserve">  Факт за                       январь-февраль 2011 года </t>
  </si>
  <si>
    <t>Темп роста                 январь-февраль 2012 г. к январь-февраль 2011 г.</t>
  </si>
  <si>
    <t>Налоговые и неналоговые доходы январь-февраль (т.р.)</t>
  </si>
  <si>
    <t>Налоговые доходы январь-февраль (т.р.)</t>
  </si>
  <si>
    <t>налоговые и неналоговые доходы январь-февраль  (руб.)</t>
  </si>
  <si>
    <t>налоговые доходы январь-февраль (руб.)</t>
  </si>
  <si>
    <t xml:space="preserve">     в условиях 2012 г.  *</t>
  </si>
  <si>
    <t>*    Отмена зачисления в местные бюджеты налога на прибыль организаций</t>
  </si>
  <si>
    <t>*    Исключение из состава доходов от оказания платных услуг и осуществления иной приносящей доход бюджетных и автономных учреждений</t>
  </si>
  <si>
    <t>*    Зачисление денежных взысканий (штрафов) за нарушение законодательства РФ о безопасности дорожного движения в бюджеты субъектов РФ</t>
  </si>
  <si>
    <t xml:space="preserve">*    Зачисление госпошлины за регистрацию транспортных средств в федеральный бюджет </t>
  </si>
  <si>
    <t>основание -  Федеральный  закон "О федеральном бюджете на 2012год и плановый период 2013 и 2014 годов"</t>
  </si>
  <si>
    <t xml:space="preserve">      в условиях 2011 г.  </t>
  </si>
  <si>
    <t xml:space="preserve">     в условиях 2012 г.  </t>
  </si>
  <si>
    <t>темп роста 2012 к  2011  в  % (гр16/19)</t>
  </si>
  <si>
    <t>темп роста 2012 к  2011  в  % (гр10/13)</t>
  </si>
  <si>
    <t>темп роста 2012 к  2011  в  %  (гр22/25</t>
  </si>
  <si>
    <t>темп роста 2012 к  2011  в  %  (гр68/71)</t>
  </si>
  <si>
    <t>темп роста 2012 к  2011  в  %  (гр79/82)</t>
  </si>
  <si>
    <t>темп роста 2012 к  2011  в  %  (гр115/118)</t>
  </si>
  <si>
    <t>темп роста 2012 к  2011  в  %   (гр141/144)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</si>
</sst>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&quot;р.&quot;_-;\-* #,##0.0&quot;р.&quot;_-;_-* &quot;-&quot;??&quot;р.&quot;_-;_-@_-"/>
    <numFmt numFmtId="167" formatCode="_-* #,##0&quot;р.&quot;_-;\-* #,##0&quot;р.&quot;_-;_-* &quot;-&quot;??&quot;р.&quot;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0"/>
    <numFmt numFmtId="183" formatCode="0.000"/>
    <numFmt numFmtId="184" formatCode="_-* #,##0.0_р_._-;\-* #,##0.0_р_._-;_-* &quot;-&quot;??_р_._-;_-@_-"/>
    <numFmt numFmtId="185" formatCode="0.0000"/>
    <numFmt numFmtId="186" formatCode="0.000000"/>
    <numFmt numFmtId="187" formatCode="_-* #,##0_р_._-;\-* #,##0_р_._-;_-* &quot;-&quot;??_р_._-;_-@_-"/>
    <numFmt numFmtId="188" formatCode="_-* #,##0.0_р_._-;\-* #,##0.0_р_._-;_-* &quot;-&quot;?_р_._-;_-@_-"/>
    <numFmt numFmtId="189" formatCode="#,##0.000"/>
    <numFmt numFmtId="190" formatCode="#,##0.0000"/>
    <numFmt numFmtId="191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color indexed="8"/>
      <name val="Verdana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10" xfId="0" applyNumberFormat="1" applyFont="1" applyFill="1" applyBorder="1" applyAlignment="1" applyProtection="1">
      <alignment horizontal="center" vertical="top"/>
      <protection locked="0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5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 applyProtection="1">
      <alignment horizontal="right" vertical="top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165" fontId="4" fillId="0" borderId="0" xfId="0" applyNumberFormat="1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/>
    </xf>
    <xf numFmtId="0" fontId="34" fillId="0" borderId="12" xfId="0" applyFont="1" applyBorder="1" applyAlignment="1" applyProtection="1">
      <alignment horizontal="left"/>
      <protection locked="0"/>
    </xf>
    <xf numFmtId="0" fontId="34" fillId="0" borderId="13" xfId="0" applyFont="1" applyBorder="1" applyAlignment="1" applyProtection="1">
      <alignment horizontal="left"/>
      <protection locked="0"/>
    </xf>
    <xf numFmtId="165" fontId="4" fillId="0" borderId="14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16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4" fillId="0" borderId="18" xfId="0" applyFont="1" applyBorder="1" applyAlignment="1" applyProtection="1">
      <alignment horizontal="left"/>
      <protection locked="0"/>
    </xf>
    <xf numFmtId="0" fontId="34" fillId="0" borderId="19" xfId="0" applyFont="1" applyBorder="1" applyAlignment="1" applyProtection="1">
      <alignment horizontal="left"/>
      <protection locked="0"/>
    </xf>
    <xf numFmtId="3" fontId="8" fillId="0" borderId="10" xfId="0" applyNumberFormat="1" applyFont="1" applyBorder="1" applyAlignment="1">
      <alignment/>
    </xf>
    <xf numFmtId="0" fontId="35" fillId="0" borderId="20" xfId="0" applyFont="1" applyBorder="1" applyAlignment="1">
      <alignment horizontal="center"/>
    </xf>
    <xf numFmtId="0" fontId="34" fillId="0" borderId="10" xfId="0" applyFont="1" applyBorder="1" applyAlignment="1" applyProtection="1">
      <alignment horizontal="left"/>
      <protection locked="0"/>
    </xf>
    <xf numFmtId="183" fontId="0" fillId="0" borderId="10" xfId="0" applyNumberFormat="1" applyBorder="1" applyAlignment="1">
      <alignment/>
    </xf>
    <xf numFmtId="0" fontId="3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8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Fill="1" applyBorder="1" applyAlignment="1" applyProtection="1">
      <alignment horizontal="right"/>
      <protection locked="0"/>
    </xf>
    <xf numFmtId="165" fontId="28" fillId="0" borderId="10" xfId="0" applyNumberFormat="1" applyFont="1" applyFill="1" applyBorder="1" applyAlignment="1" applyProtection="1">
      <alignment horizontal="right"/>
      <protection locked="0"/>
    </xf>
    <xf numFmtId="165" fontId="28" fillId="0" borderId="21" xfId="0" applyNumberFormat="1" applyFont="1" applyFill="1" applyBorder="1" applyAlignment="1" applyProtection="1">
      <alignment horizontal="right"/>
      <protection locked="0"/>
    </xf>
    <xf numFmtId="165" fontId="28" fillId="0" borderId="15" xfId="0" applyNumberFormat="1" applyFont="1" applyFill="1" applyBorder="1" applyAlignment="1" applyProtection="1">
      <alignment horizontal="right"/>
      <protection locked="0"/>
    </xf>
    <xf numFmtId="165" fontId="28" fillId="0" borderId="22" xfId="0" applyNumberFormat="1" applyFont="1" applyFill="1" applyBorder="1" applyAlignment="1" applyProtection="1">
      <alignment horizontal="right"/>
      <protection locked="0"/>
    </xf>
    <xf numFmtId="165" fontId="28" fillId="0" borderId="22" xfId="0" applyNumberFormat="1" applyFont="1" applyFill="1" applyBorder="1" applyAlignment="1">
      <alignment horizontal="right"/>
    </xf>
    <xf numFmtId="165" fontId="28" fillId="0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184" fontId="28" fillId="0" borderId="10" xfId="6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0" borderId="10" xfId="0" applyFont="1" applyBorder="1" applyAlignment="1">
      <alignment horizontal="right"/>
    </xf>
    <xf numFmtId="0" fontId="9" fillId="24" borderId="10" xfId="0" applyFont="1" applyFill="1" applyBorder="1" applyAlignment="1" applyProtection="1">
      <alignment horizontal="right"/>
      <protection locked="0"/>
    </xf>
    <xf numFmtId="0" fontId="33" fillId="24" borderId="10" xfId="0" applyFont="1" applyFill="1" applyBorder="1" applyAlignment="1">
      <alignment horizontal="right"/>
    </xf>
    <xf numFmtId="165" fontId="28" fillId="24" borderId="15" xfId="0" applyNumberFormat="1" applyFont="1" applyFill="1" applyBorder="1" applyAlignment="1" applyProtection="1">
      <alignment horizontal="right"/>
      <protection locked="0"/>
    </xf>
    <xf numFmtId="165" fontId="28" fillId="24" borderId="10" xfId="0" applyNumberFormat="1" applyFont="1" applyFill="1" applyBorder="1" applyAlignment="1" applyProtection="1">
      <alignment horizontal="right"/>
      <protection locked="0"/>
    </xf>
    <xf numFmtId="165" fontId="28" fillId="24" borderId="22" xfId="0" applyNumberFormat="1" applyFont="1" applyFill="1" applyBorder="1" applyAlignment="1">
      <alignment horizontal="right"/>
    </xf>
    <xf numFmtId="165" fontId="28" fillId="24" borderId="10" xfId="0" applyNumberFormat="1" applyFont="1" applyFill="1" applyBorder="1" applyAlignment="1">
      <alignment horizontal="right"/>
    </xf>
    <xf numFmtId="0" fontId="28" fillId="24" borderId="10" xfId="0" applyFont="1" applyFill="1" applyBorder="1" applyAlignment="1">
      <alignment horizontal="right"/>
    </xf>
    <xf numFmtId="0" fontId="28" fillId="24" borderId="0" xfId="0" applyFont="1" applyFill="1" applyAlignment="1">
      <alignment horizontal="right"/>
    </xf>
    <xf numFmtId="164" fontId="28" fillId="0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 applyProtection="1">
      <alignment horizontal="right"/>
      <protection locked="0"/>
    </xf>
    <xf numFmtId="0" fontId="33" fillId="0" borderId="10" xfId="0" applyFont="1" applyFill="1" applyBorder="1" applyAlignment="1" applyProtection="1">
      <alignment horizontal="right" wrapText="1"/>
      <protection locked="0"/>
    </xf>
    <xf numFmtId="165" fontId="31" fillId="0" borderId="10" xfId="0" applyNumberFormat="1" applyFont="1" applyFill="1" applyBorder="1" applyAlignment="1" applyProtection="1">
      <alignment horizontal="right"/>
      <protection locked="0"/>
    </xf>
    <xf numFmtId="165" fontId="31" fillId="0" borderId="21" xfId="0" applyNumberFormat="1" applyFont="1" applyFill="1" applyBorder="1" applyAlignment="1" applyProtection="1">
      <alignment horizontal="right"/>
      <protection locked="0"/>
    </xf>
    <xf numFmtId="165" fontId="31" fillId="0" borderId="15" xfId="0" applyNumberFormat="1" applyFont="1" applyFill="1" applyBorder="1" applyAlignment="1" applyProtection="1">
      <alignment horizontal="right"/>
      <protection locked="0"/>
    </xf>
    <xf numFmtId="165" fontId="31" fillId="0" borderId="22" xfId="0" applyNumberFormat="1" applyFont="1" applyFill="1" applyBorder="1" applyAlignment="1" applyProtection="1">
      <alignment horizontal="right"/>
      <protection locked="0"/>
    </xf>
    <xf numFmtId="165" fontId="31" fillId="0" borderId="22" xfId="0" applyNumberFormat="1" applyFont="1" applyFill="1" applyBorder="1" applyAlignment="1">
      <alignment horizontal="right"/>
    </xf>
    <xf numFmtId="165" fontId="31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right"/>
    </xf>
    <xf numFmtId="164" fontId="31" fillId="0" borderId="10" xfId="0" applyNumberFormat="1" applyFont="1" applyFill="1" applyBorder="1" applyAlignment="1">
      <alignment horizontal="right"/>
    </xf>
    <xf numFmtId="165" fontId="31" fillId="24" borderId="1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28" fillId="0" borderId="23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24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28" fillId="0" borderId="2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 wrapText="1"/>
    </xf>
    <xf numFmtId="0" fontId="33" fillId="0" borderId="10" xfId="0" applyFont="1" applyFill="1" applyBorder="1" applyAlignment="1">
      <alignment horizontal="right" wrapText="1"/>
    </xf>
    <xf numFmtId="165" fontId="31" fillId="0" borderId="10" xfId="0" applyNumberFormat="1" applyFont="1" applyFill="1" applyBorder="1" applyAlignment="1">
      <alignment horizontal="right" wrapText="1"/>
    </xf>
    <xf numFmtId="165" fontId="31" fillId="0" borderId="10" xfId="0" applyNumberFormat="1" applyFont="1" applyFill="1" applyBorder="1" applyAlignment="1" applyProtection="1">
      <alignment horizontal="right" wrapText="1"/>
      <protection locked="0"/>
    </xf>
    <xf numFmtId="165" fontId="31" fillId="0" borderId="21" xfId="0" applyNumberFormat="1" applyFont="1" applyFill="1" applyBorder="1" applyAlignment="1" applyProtection="1">
      <alignment horizontal="right" wrapText="1"/>
      <protection locked="0"/>
    </xf>
    <xf numFmtId="165" fontId="31" fillId="0" borderId="26" xfId="0" applyNumberFormat="1" applyFont="1" applyFill="1" applyBorder="1" applyAlignment="1">
      <alignment horizontal="right" wrapText="1"/>
    </xf>
    <xf numFmtId="165" fontId="31" fillId="0" borderId="27" xfId="0" applyNumberFormat="1" applyFont="1" applyFill="1" applyBorder="1" applyAlignment="1">
      <alignment horizontal="right" wrapText="1"/>
    </xf>
    <xf numFmtId="165" fontId="31" fillId="0" borderId="27" xfId="0" applyNumberFormat="1" applyFont="1" applyFill="1" applyBorder="1" applyAlignment="1" applyProtection="1">
      <alignment horizontal="right" wrapText="1"/>
      <protection locked="0"/>
    </xf>
    <xf numFmtId="165" fontId="31" fillId="0" borderId="28" xfId="0" applyNumberFormat="1" applyFont="1" applyFill="1" applyBorder="1" applyAlignment="1" applyProtection="1">
      <alignment horizontal="right" wrapText="1"/>
      <protection locked="0"/>
    </xf>
    <xf numFmtId="165" fontId="31" fillId="0" borderId="26" xfId="0" applyNumberFormat="1" applyFont="1" applyFill="1" applyBorder="1" applyAlignment="1" applyProtection="1">
      <alignment horizontal="right" wrapText="1"/>
      <protection locked="0"/>
    </xf>
    <xf numFmtId="0" fontId="31" fillId="0" borderId="27" xfId="0" applyFont="1" applyFill="1" applyBorder="1" applyAlignment="1">
      <alignment horizontal="right" wrapText="1"/>
    </xf>
    <xf numFmtId="0" fontId="31" fillId="0" borderId="20" xfId="0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165" fontId="28" fillId="0" borderId="10" xfId="0" applyNumberFormat="1" applyFont="1" applyFill="1" applyBorder="1" applyAlignment="1" applyProtection="1">
      <alignment horizontal="right" wrapText="1"/>
      <protection locked="0"/>
    </xf>
    <xf numFmtId="165" fontId="28" fillId="0" borderId="15" xfId="0" applyNumberFormat="1" applyFont="1" applyFill="1" applyBorder="1" applyAlignment="1">
      <alignment horizontal="right"/>
    </xf>
    <xf numFmtId="165" fontId="31" fillId="0" borderId="15" xfId="0" applyNumberFormat="1" applyFont="1" applyFill="1" applyBorder="1" applyAlignment="1">
      <alignment horizontal="right"/>
    </xf>
    <xf numFmtId="0" fontId="31" fillId="0" borderId="26" xfId="0" applyFont="1" applyFill="1" applyBorder="1" applyAlignment="1">
      <alignment horizontal="right" wrapText="1"/>
    </xf>
    <xf numFmtId="164" fontId="31" fillId="0" borderId="27" xfId="0" applyNumberFormat="1" applyFont="1" applyFill="1" applyBorder="1" applyAlignment="1">
      <alignment horizontal="right" wrapText="1"/>
    </xf>
    <xf numFmtId="165" fontId="28" fillId="0" borderId="20" xfId="0" applyNumberFormat="1" applyFont="1" applyFill="1" applyBorder="1" applyAlignment="1" applyProtection="1">
      <alignment horizontal="right"/>
      <protection locked="0"/>
    </xf>
    <xf numFmtId="165" fontId="31" fillId="0" borderId="20" xfId="0" applyNumberFormat="1" applyFont="1" applyFill="1" applyBorder="1" applyAlignment="1" applyProtection="1">
      <alignment horizontal="right"/>
      <protection locked="0"/>
    </xf>
    <xf numFmtId="0" fontId="28" fillId="0" borderId="22" xfId="0" applyFont="1" applyFill="1" applyBorder="1" applyAlignment="1">
      <alignment horizontal="right"/>
    </xf>
    <xf numFmtId="165" fontId="31" fillId="0" borderId="28" xfId="0" applyNumberFormat="1" applyFont="1" applyFill="1" applyBorder="1" applyAlignment="1">
      <alignment horizontal="right" wrapText="1"/>
    </xf>
    <xf numFmtId="165" fontId="28" fillId="0" borderId="28" xfId="0" applyNumberFormat="1" applyFont="1" applyFill="1" applyBorder="1" applyAlignment="1">
      <alignment horizontal="right" wrapText="1"/>
    </xf>
    <xf numFmtId="165" fontId="28" fillId="24" borderId="15" xfId="0" applyNumberFormat="1" applyFont="1" applyFill="1" applyBorder="1" applyAlignment="1">
      <alignment horizontal="right"/>
    </xf>
    <xf numFmtId="165" fontId="28" fillId="0" borderId="21" xfId="0" applyNumberFormat="1" applyFont="1" applyFill="1" applyBorder="1" applyAlignment="1">
      <alignment horizontal="right"/>
    </xf>
    <xf numFmtId="165" fontId="28" fillId="24" borderId="21" xfId="0" applyNumberFormat="1" applyFont="1" applyFill="1" applyBorder="1" applyAlignment="1">
      <alignment horizontal="right"/>
    </xf>
    <xf numFmtId="165" fontId="31" fillId="0" borderId="21" xfId="0" applyNumberFormat="1" applyFont="1" applyFill="1" applyBorder="1" applyAlignment="1">
      <alignment horizontal="right"/>
    </xf>
    <xf numFmtId="0" fontId="28" fillId="0" borderId="21" xfId="0" applyFont="1" applyFill="1" applyBorder="1" applyAlignment="1">
      <alignment horizontal="right"/>
    </xf>
    <xf numFmtId="0" fontId="31" fillId="0" borderId="21" xfId="0" applyFont="1" applyFill="1" applyBorder="1" applyAlignment="1">
      <alignment horizontal="right" wrapText="1"/>
    </xf>
    <xf numFmtId="0" fontId="28" fillId="24" borderId="15" xfId="0" applyFont="1" applyFill="1" applyBorder="1" applyAlignment="1">
      <alignment horizontal="right"/>
    </xf>
    <xf numFmtId="165" fontId="28" fillId="24" borderId="20" xfId="0" applyNumberFormat="1" applyFont="1" applyFill="1" applyBorder="1" applyAlignment="1" applyProtection="1">
      <alignment horizontal="right"/>
      <protection locked="0"/>
    </xf>
    <xf numFmtId="184" fontId="28" fillId="0" borderId="21" xfId="60" applyNumberFormat="1" applyFont="1" applyFill="1" applyBorder="1" applyAlignment="1">
      <alignment horizontal="right"/>
    </xf>
    <xf numFmtId="0" fontId="28" fillId="24" borderId="21" xfId="0" applyFont="1" applyFill="1" applyBorder="1" applyAlignment="1">
      <alignment horizontal="right"/>
    </xf>
    <xf numFmtId="164" fontId="28" fillId="0" borderId="21" xfId="0" applyNumberFormat="1" applyFont="1" applyFill="1" applyBorder="1" applyAlignment="1">
      <alignment horizontal="right"/>
    </xf>
    <xf numFmtId="164" fontId="31" fillId="0" borderId="21" xfId="0" applyNumberFormat="1" applyFont="1" applyFill="1" applyBorder="1" applyAlignment="1">
      <alignment horizontal="right"/>
    </xf>
    <xf numFmtId="184" fontId="28" fillId="0" borderId="15" xfId="60" applyNumberFormat="1" applyFont="1" applyFill="1" applyBorder="1" applyAlignment="1">
      <alignment horizontal="right"/>
    </xf>
    <xf numFmtId="184" fontId="28" fillId="0" borderId="22" xfId="60" applyNumberFormat="1" applyFont="1" applyFill="1" applyBorder="1" applyAlignment="1">
      <alignment horizontal="right"/>
    </xf>
    <xf numFmtId="0" fontId="28" fillId="24" borderId="22" xfId="0" applyFont="1" applyFill="1" applyBorder="1" applyAlignment="1">
      <alignment horizontal="right"/>
    </xf>
    <xf numFmtId="164" fontId="28" fillId="0" borderId="15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1" fillId="0" borderId="22" xfId="0" applyNumberFormat="1" applyFont="1" applyFill="1" applyBorder="1" applyAlignment="1">
      <alignment horizontal="right"/>
    </xf>
    <xf numFmtId="0" fontId="31" fillId="0" borderId="15" xfId="0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5" fontId="31" fillId="24" borderId="21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9" fillId="0" borderId="0" xfId="0" applyFont="1" applyAlignment="1">
      <alignment/>
    </xf>
    <xf numFmtId="0" fontId="37" fillId="0" borderId="0" xfId="0" applyFont="1" applyAlignment="1" applyProtection="1">
      <alignment horizontal="fill"/>
      <protection locked="0"/>
    </xf>
    <xf numFmtId="0" fontId="38" fillId="0" borderId="0" xfId="0" applyFont="1" applyAlignment="1">
      <alignment/>
    </xf>
    <xf numFmtId="164" fontId="37" fillId="4" borderId="13" xfId="0" applyNumberFormat="1" applyFont="1" applyFill="1" applyBorder="1" applyAlignment="1" applyProtection="1">
      <alignment vertical="center"/>
      <protection locked="0"/>
    </xf>
    <xf numFmtId="0" fontId="38" fillId="0" borderId="29" xfId="0" applyFont="1" applyBorder="1" applyAlignment="1" applyProtection="1">
      <alignment/>
      <protection locked="0"/>
    </xf>
    <xf numFmtId="0" fontId="38" fillId="0" borderId="13" xfId="0" applyFont="1" applyBorder="1" applyAlignment="1" applyProtection="1">
      <alignment horizontal="left"/>
      <protection locked="0"/>
    </xf>
    <xf numFmtId="165" fontId="9" fillId="0" borderId="15" xfId="0" applyNumberFormat="1" applyFont="1" applyBorder="1" applyAlignment="1">
      <alignment/>
    </xf>
    <xf numFmtId="165" fontId="37" fillId="4" borderId="10" xfId="0" applyNumberFormat="1" applyFont="1" applyFill="1" applyBorder="1" applyAlignment="1" applyProtection="1">
      <alignment vertical="center"/>
      <protection locked="0"/>
    </xf>
    <xf numFmtId="0" fontId="38" fillId="0" borderId="30" xfId="0" applyFont="1" applyBorder="1" applyAlignment="1" applyProtection="1">
      <alignment horizontal="left" wrapText="1"/>
      <protection locked="0"/>
    </xf>
    <xf numFmtId="0" fontId="38" fillId="0" borderId="31" xfId="0" applyFont="1" applyBorder="1" applyAlignment="1" applyProtection="1">
      <alignment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165" fontId="9" fillId="0" borderId="16" xfId="0" applyNumberFormat="1" applyFont="1" applyBorder="1" applyAlignment="1">
      <alignment vertical="center"/>
    </xf>
    <xf numFmtId="165" fontId="37" fillId="4" borderId="32" xfId="0" applyNumberFormat="1" applyFont="1" applyFill="1" applyBorder="1" applyAlignment="1" applyProtection="1">
      <alignment vertical="center"/>
      <protection locked="0"/>
    </xf>
    <xf numFmtId="164" fontId="37" fillId="4" borderId="30" xfId="0" applyNumberFormat="1" applyFont="1" applyFill="1" applyBorder="1" applyAlignment="1" applyProtection="1">
      <alignment horizontal="right" vertical="center"/>
      <protection locked="0"/>
    </xf>
    <xf numFmtId="0" fontId="38" fillId="0" borderId="30" xfId="0" applyFont="1" applyBorder="1" applyAlignment="1" applyProtection="1">
      <alignment horizontal="left"/>
      <protection locked="0"/>
    </xf>
    <xf numFmtId="165" fontId="27" fillId="0" borderId="17" xfId="0" applyNumberFormat="1" applyFont="1" applyBorder="1" applyAlignment="1">
      <alignment vertical="center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27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8" fillId="0" borderId="31" xfId="0" applyFont="1" applyBorder="1" applyAlignment="1" applyProtection="1">
      <alignment horizontal="right"/>
      <protection locked="0"/>
    </xf>
    <xf numFmtId="165" fontId="27" fillId="0" borderId="33" xfId="0" applyNumberFormat="1" applyFont="1" applyBorder="1" applyAlignment="1">
      <alignment horizontal="right"/>
    </xf>
    <xf numFmtId="165" fontId="27" fillId="0" borderId="16" xfId="0" applyNumberFormat="1" applyFont="1" applyBorder="1" applyAlignment="1">
      <alignment horizontal="right"/>
    </xf>
    <xf numFmtId="165" fontId="38" fillId="4" borderId="32" xfId="0" applyNumberFormat="1" applyFont="1" applyFill="1" applyBorder="1" applyAlignment="1" applyProtection="1">
      <alignment horizontal="right"/>
      <protection locked="0"/>
    </xf>
    <xf numFmtId="164" fontId="38" fillId="4" borderId="3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/>
    </xf>
    <xf numFmtId="165" fontId="38" fillId="4" borderId="33" xfId="0" applyNumberFormat="1" applyFont="1" applyFill="1" applyBorder="1" applyAlignment="1" applyProtection="1">
      <alignment vertical="center"/>
      <protection locked="0"/>
    </xf>
    <xf numFmtId="164" fontId="38" fillId="4" borderId="30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 applyProtection="1">
      <alignment/>
      <protection locked="0"/>
    </xf>
    <xf numFmtId="0" fontId="43" fillId="0" borderId="19" xfId="0" applyFont="1" applyBorder="1" applyAlignment="1">
      <alignment/>
    </xf>
    <xf numFmtId="0" fontId="28" fillId="0" borderId="0" xfId="0" applyFont="1" applyAlignment="1">
      <alignment horizontal="right"/>
    </xf>
    <xf numFmtId="0" fontId="42" fillId="0" borderId="0" xfId="0" applyFont="1" applyAlignment="1">
      <alignment wrapText="1"/>
    </xf>
    <xf numFmtId="0" fontId="27" fillId="0" borderId="10" xfId="0" applyFont="1" applyBorder="1" applyAlignment="1">
      <alignment vertical="center" wrapText="1"/>
    </xf>
    <xf numFmtId="0" fontId="38" fillId="0" borderId="19" xfId="0" applyFont="1" applyBorder="1" applyAlignment="1" applyProtection="1">
      <alignment horizontal="left"/>
      <protection locked="0"/>
    </xf>
    <xf numFmtId="0" fontId="42" fillId="0" borderId="10" xfId="0" applyFont="1" applyBorder="1" applyAlignment="1">
      <alignment/>
    </xf>
    <xf numFmtId="1" fontId="42" fillId="0" borderId="15" xfId="0" applyNumberFormat="1" applyFont="1" applyBorder="1" applyAlignment="1">
      <alignment/>
    </xf>
    <xf numFmtId="0" fontId="44" fillId="0" borderId="15" xfId="0" applyFont="1" applyBorder="1" applyAlignment="1" applyProtection="1">
      <alignment horizontal="right"/>
      <protection locked="0"/>
    </xf>
    <xf numFmtId="164" fontId="42" fillId="0" borderId="10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165" fontId="42" fillId="0" borderId="22" xfId="0" applyNumberFormat="1" applyFont="1" applyBorder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/>
    </xf>
    <xf numFmtId="0" fontId="28" fillId="0" borderId="10" xfId="0" applyFont="1" applyFill="1" applyBorder="1" applyAlignment="1">
      <alignment/>
    </xf>
    <xf numFmtId="165" fontId="28" fillId="0" borderId="10" xfId="0" applyNumberFormat="1" applyFont="1" applyFill="1" applyBorder="1" applyAlignment="1">
      <alignment horizontal="right" vertical="center"/>
    </xf>
    <xf numFmtId="184" fontId="31" fillId="0" borderId="10" xfId="6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 applyProtection="1">
      <alignment horizontal="right" vertical="center"/>
      <protection locked="0"/>
    </xf>
    <xf numFmtId="165" fontId="27" fillId="0" borderId="10" xfId="0" applyNumberFormat="1" applyFont="1" applyFill="1" applyBorder="1" applyAlignment="1" applyProtection="1">
      <alignment horizontal="right"/>
      <protection locked="0"/>
    </xf>
    <xf numFmtId="165" fontId="9" fillId="0" borderId="25" xfId="0" applyNumberFormat="1" applyFont="1" applyFill="1" applyBorder="1" applyAlignment="1" applyProtection="1">
      <alignment horizontal="right" vertical="center"/>
      <protection locked="0"/>
    </xf>
    <xf numFmtId="165" fontId="27" fillId="0" borderId="10" xfId="0" applyNumberFormat="1" applyFont="1" applyBorder="1" applyAlignment="1">
      <alignment horizontal="right" vertical="center"/>
    </xf>
    <xf numFmtId="165" fontId="27" fillId="0" borderId="16" xfId="0" applyNumberFormat="1" applyFont="1" applyBorder="1" applyAlignment="1">
      <alignment horizontal="right" vertical="center"/>
    </xf>
    <xf numFmtId="0" fontId="41" fillId="0" borderId="34" xfId="0" applyFont="1" applyBorder="1" applyAlignment="1">
      <alignment horizontal="right"/>
    </xf>
    <xf numFmtId="0" fontId="27" fillId="0" borderId="25" xfId="0" applyFont="1" applyBorder="1" applyAlignment="1">
      <alignment vertical="center" wrapText="1"/>
    </xf>
    <xf numFmtId="165" fontId="41" fillId="0" borderId="25" xfId="0" applyNumberFormat="1" applyFont="1" applyBorder="1" applyAlignment="1">
      <alignment/>
    </xf>
    <xf numFmtId="165" fontId="41" fillId="0" borderId="35" xfId="0" applyNumberFormat="1" applyFont="1" applyBorder="1" applyAlignment="1">
      <alignment/>
    </xf>
    <xf numFmtId="164" fontId="41" fillId="0" borderId="25" xfId="0" applyNumberFormat="1" applyFont="1" applyBorder="1" applyAlignment="1">
      <alignment/>
    </xf>
    <xf numFmtId="0" fontId="41" fillId="0" borderId="25" xfId="0" applyFont="1" applyBorder="1" applyAlignment="1">
      <alignment/>
    </xf>
    <xf numFmtId="164" fontId="41" fillId="0" borderId="35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3" fontId="28" fillId="0" borderId="10" xfId="0" applyNumberFormat="1" applyFont="1" applyFill="1" applyBorder="1" applyAlignment="1" applyProtection="1">
      <alignment horizontal="right"/>
      <protection locked="0"/>
    </xf>
    <xf numFmtId="165" fontId="9" fillId="0" borderId="10" xfId="0" applyNumberFormat="1" applyFont="1" applyBorder="1" applyAlignment="1">
      <alignment/>
    </xf>
    <xf numFmtId="165" fontId="28" fillId="0" borderId="0" xfId="0" applyNumberFormat="1" applyFont="1" applyFill="1" applyAlignment="1">
      <alignment horizontal="right"/>
    </xf>
    <xf numFmtId="165" fontId="28" fillId="0" borderId="23" xfId="0" applyNumberFormat="1" applyFont="1" applyFill="1" applyBorder="1" applyAlignment="1">
      <alignment horizontal="right"/>
    </xf>
    <xf numFmtId="164" fontId="28" fillId="24" borderId="15" xfId="0" applyNumberFormat="1" applyFont="1" applyFill="1" applyBorder="1" applyAlignment="1">
      <alignment horizontal="right"/>
    </xf>
    <xf numFmtId="164" fontId="31" fillId="0" borderId="15" xfId="0" applyNumberFormat="1" applyFont="1" applyFill="1" applyBorder="1" applyAlignment="1" applyProtection="1">
      <alignment horizontal="right"/>
      <protection locked="0"/>
    </xf>
    <xf numFmtId="164" fontId="28" fillId="0" borderId="23" xfId="0" applyNumberFormat="1" applyFont="1" applyFill="1" applyBorder="1" applyAlignment="1">
      <alignment horizontal="right"/>
    </xf>
    <xf numFmtId="164" fontId="31" fillId="0" borderId="26" xfId="0" applyNumberFormat="1" applyFont="1" applyFill="1" applyBorder="1" applyAlignment="1">
      <alignment horizontal="right" wrapText="1"/>
    </xf>
    <xf numFmtId="165" fontId="31" fillId="0" borderId="36" xfId="0" applyNumberFormat="1" applyFont="1" applyFill="1" applyBorder="1" applyAlignment="1">
      <alignment horizontal="right" wrapText="1"/>
    </xf>
    <xf numFmtId="165" fontId="28" fillId="24" borderId="21" xfId="0" applyNumberFormat="1" applyFont="1" applyFill="1" applyBorder="1" applyAlignment="1" applyProtection="1">
      <alignment horizontal="right"/>
      <protection locked="0"/>
    </xf>
    <xf numFmtId="0" fontId="28" fillId="0" borderId="25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21" xfId="0" applyFont="1" applyFill="1" applyBorder="1" applyAlignment="1">
      <alignment/>
    </xf>
    <xf numFmtId="165" fontId="28" fillId="0" borderId="0" xfId="0" applyNumberFormat="1" applyFont="1" applyFill="1" applyBorder="1" applyAlignment="1">
      <alignment horizontal="right"/>
    </xf>
    <xf numFmtId="165" fontId="28" fillId="0" borderId="20" xfId="0" applyNumberFormat="1" applyFont="1" applyFill="1" applyBorder="1" applyAlignment="1">
      <alignment horizontal="right"/>
    </xf>
    <xf numFmtId="165" fontId="31" fillId="0" borderId="37" xfId="0" applyNumberFormat="1" applyFont="1" applyFill="1" applyBorder="1" applyAlignment="1">
      <alignment horizontal="right" wrapText="1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6" fillId="0" borderId="38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5" fillId="0" borderId="21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4" fillId="0" borderId="3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1" xfId="0" applyFont="1" applyBorder="1" applyAlignment="1" applyProtection="1">
      <alignment horizontal="center" vertical="center" wrapTex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34" fillId="0" borderId="43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left"/>
    </xf>
    <xf numFmtId="0" fontId="41" fillId="0" borderId="0" xfId="0" applyFont="1" applyAlignment="1">
      <alignment horizontal="center" wrapText="1"/>
    </xf>
    <xf numFmtId="0" fontId="45" fillId="0" borderId="4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39" fillId="0" borderId="41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42" xfId="0" applyFont="1" applyBorder="1" applyAlignment="1" applyProtection="1">
      <alignment horizontal="center" vertical="center" wrapText="1"/>
      <protection locked="0"/>
    </xf>
    <xf numFmtId="0" fontId="40" fillId="0" borderId="24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39" fillId="0" borderId="39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38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39" fillId="0" borderId="40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1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164" fontId="27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8"/>
  <sheetViews>
    <sheetView zoomScalePageLayoutView="0" workbookViewId="0" topLeftCell="A1">
      <pane xSplit="2" topLeftCell="FB1" activePane="topRight" state="frozen"/>
      <selection pane="topLeft" activeCell="A1" sqref="A1"/>
      <selection pane="topRight" activeCell="FB20" sqref="FB20"/>
    </sheetView>
  </sheetViews>
  <sheetFormatPr defaultColWidth="10.625" defaultRowHeight="12.75"/>
  <cols>
    <col min="1" max="1" width="4.125" style="1" customWidth="1"/>
    <col min="2" max="2" width="32.875" style="1" customWidth="1"/>
    <col min="3" max="4" width="10.125" style="1" customWidth="1"/>
    <col min="5" max="5" width="10.625" style="1" customWidth="1"/>
    <col min="6" max="6" width="7.125" style="1" customWidth="1"/>
    <col min="7" max="8" width="8.75390625" style="1" customWidth="1"/>
    <col min="9" max="9" width="11.625" style="1" customWidth="1"/>
    <col min="10" max="10" width="11.625" style="1" bestFit="1" customWidth="1"/>
    <col min="11" max="11" width="8.00390625" style="1" customWidth="1"/>
    <col min="12" max="12" width="8.875" style="1" customWidth="1"/>
    <col min="13" max="13" width="10.00390625" style="1" customWidth="1"/>
    <col min="14" max="15" width="9.375" style="1" customWidth="1"/>
    <col min="16" max="22" width="8.875" style="1" customWidth="1"/>
    <col min="23" max="23" width="9.375" style="1" customWidth="1"/>
    <col min="24" max="24" width="10.125" style="1" customWidth="1"/>
    <col min="25" max="25" width="9.875" style="1" customWidth="1"/>
    <col min="26" max="27" width="8.875" style="1" customWidth="1"/>
    <col min="28" max="28" width="10.25390625" style="1" customWidth="1"/>
    <col min="29" max="38" width="8.875" style="1" customWidth="1"/>
    <col min="39" max="39" width="11.375" style="1" customWidth="1"/>
    <col min="40" max="40" width="10.125" style="1" customWidth="1"/>
    <col min="41" max="54" width="8.875" style="1" customWidth="1"/>
    <col min="55" max="55" width="9.875" style="1" customWidth="1"/>
    <col min="56" max="57" width="8.875" style="1" customWidth="1"/>
    <col min="58" max="58" width="9.25390625" style="1" customWidth="1"/>
    <col min="59" max="59" width="10.125" style="1" customWidth="1"/>
    <col min="60" max="60" width="9.875" style="1" customWidth="1"/>
    <col min="61" max="68" width="8.875" style="1" customWidth="1"/>
    <col min="69" max="69" width="10.125" style="1" customWidth="1"/>
    <col min="70" max="70" width="10.25390625" style="1" customWidth="1"/>
    <col min="71" max="88" width="8.875" style="1" customWidth="1"/>
    <col min="89" max="90" width="10.125" style="1" customWidth="1"/>
    <col min="91" max="93" width="8.875" style="1" customWidth="1"/>
    <col min="94" max="94" width="9.375" style="1" customWidth="1"/>
    <col min="95" max="95" width="9.875" style="1" customWidth="1"/>
    <col min="96" max="104" width="8.875" style="1" customWidth="1"/>
    <col min="105" max="105" width="9.625" style="1" customWidth="1"/>
    <col min="106" max="112" width="8.875" style="1" customWidth="1"/>
    <col min="113" max="113" width="9.875" style="1" customWidth="1"/>
    <col min="114" max="114" width="10.375" style="1" customWidth="1"/>
    <col min="115" max="115" width="10.00390625" style="1" customWidth="1"/>
    <col min="116" max="116" width="8.875" style="1" customWidth="1"/>
    <col min="117" max="117" width="8.25390625" style="1" customWidth="1"/>
    <col min="118" max="118" width="9.25390625" style="1" customWidth="1"/>
    <col min="119" max="120" width="9.625" style="1" customWidth="1"/>
    <col min="121" max="123" width="8.875" style="1" customWidth="1"/>
    <col min="124" max="125" width="9.625" style="1" customWidth="1"/>
    <col min="126" max="133" width="8.875" style="1" customWidth="1"/>
    <col min="134" max="134" width="9.625" style="1" customWidth="1"/>
    <col min="135" max="135" width="9.375" style="1" customWidth="1"/>
    <col min="136" max="143" width="8.875" style="1" customWidth="1"/>
    <col min="144" max="144" width="9.625" style="1" customWidth="1"/>
    <col min="145" max="145" width="10.375" style="1" customWidth="1"/>
    <col min="146" max="148" width="8.875" style="1" customWidth="1"/>
    <col min="149" max="150" width="9.625" style="1" customWidth="1"/>
    <col min="151" max="157" width="8.875" style="1" customWidth="1"/>
    <col min="158" max="159" width="11.625" style="1" customWidth="1"/>
    <col min="160" max="160" width="11.25390625" style="1" customWidth="1"/>
    <col min="161" max="173" width="8.875" style="1" customWidth="1"/>
    <col min="174" max="174" width="9.625" style="1" customWidth="1"/>
    <col min="175" max="175" width="10.375" style="1" customWidth="1"/>
    <col min="176" max="187" width="8.875" style="1" customWidth="1"/>
    <col min="188" max="188" width="11.00390625" style="1" customWidth="1"/>
    <col min="189" max="189" width="10.875" style="1" customWidth="1"/>
    <col min="190" max="190" width="11.25390625" style="1" customWidth="1"/>
    <col min="191" max="202" width="8.875" style="1" customWidth="1"/>
    <col min="203" max="203" width="10.75390625" style="1" customWidth="1"/>
    <col min="204" max="207" width="8.875" style="1" customWidth="1"/>
    <col min="208" max="210" width="10.625" style="1" customWidth="1"/>
    <col min="211" max="212" width="10.625" style="1" hidden="1" customWidth="1"/>
    <col min="213" max="214" width="10.625" style="1" customWidth="1"/>
    <col min="215" max="215" width="10.375" style="1" customWidth="1"/>
    <col min="216" max="217" width="10.625" style="1" hidden="1" customWidth="1"/>
    <col min="218" max="218" width="9.375" style="1" customWidth="1"/>
    <col min="219" max="219" width="9.00390625" style="1" customWidth="1"/>
    <col min="220" max="220" width="10.625" style="1" customWidth="1"/>
    <col min="221" max="221" width="8.75390625" style="1" hidden="1" customWidth="1"/>
    <col min="222" max="222" width="9.125" style="1" hidden="1" customWidth="1"/>
    <col min="223" max="223" width="9.375" style="1" customWidth="1"/>
    <col min="224" max="225" width="9.125" style="1" customWidth="1"/>
    <col min="226" max="226" width="7.75390625" style="1" hidden="1" customWidth="1"/>
    <col min="227" max="227" width="7.875" style="1" hidden="1" customWidth="1"/>
    <col min="228" max="228" width="9.625" style="1" customWidth="1"/>
    <col min="229" max="229" width="9.375" style="1" customWidth="1"/>
    <col min="230" max="230" width="9.25390625" style="1" customWidth="1"/>
    <col min="231" max="231" width="7.875" style="1" hidden="1" customWidth="1"/>
    <col min="232" max="232" width="9.125" style="1" hidden="1" customWidth="1"/>
    <col min="233" max="233" width="9.25390625" style="1" customWidth="1"/>
    <col min="234" max="234" width="9.125" style="1" customWidth="1"/>
    <col min="235" max="235" width="9.00390625" style="1" customWidth="1"/>
    <col min="236" max="236" width="8.00390625" style="1" hidden="1" customWidth="1"/>
    <col min="237" max="237" width="9.375" style="1" hidden="1" customWidth="1"/>
    <col min="238" max="238" width="11.625" style="1" customWidth="1"/>
    <col min="239" max="240" width="10.625" style="1" customWidth="1"/>
    <col min="241" max="241" width="9.00390625" style="1" hidden="1" customWidth="1"/>
    <col min="242" max="242" width="9.375" style="1" hidden="1" customWidth="1"/>
    <col min="243" max="245" width="10.625" style="1" customWidth="1"/>
    <col min="246" max="247" width="10.625" style="1" hidden="1" customWidth="1"/>
    <col min="248" max="16384" width="10.625" style="1" customWidth="1"/>
  </cols>
  <sheetData>
    <row r="1" ht="11.25">
      <c r="C1" s="5" t="s">
        <v>57</v>
      </c>
    </row>
    <row r="4" spans="1:251" ht="106.5" customHeight="1">
      <c r="A4" s="212" t="s">
        <v>0</v>
      </c>
      <c r="B4" s="212" t="s">
        <v>1</v>
      </c>
      <c r="C4" s="214" t="s">
        <v>61</v>
      </c>
      <c r="D4" s="214"/>
      <c r="E4" s="214"/>
      <c r="F4" s="214"/>
      <c r="G4" s="214"/>
      <c r="H4" s="214" t="s">
        <v>45</v>
      </c>
      <c r="I4" s="214"/>
      <c r="J4" s="214"/>
      <c r="K4" s="214"/>
      <c r="L4" s="214"/>
      <c r="M4" s="214" t="s">
        <v>5</v>
      </c>
      <c r="N4" s="214"/>
      <c r="O4" s="214"/>
      <c r="P4" s="214"/>
      <c r="Q4" s="214"/>
      <c r="R4" s="214" t="s">
        <v>7</v>
      </c>
      <c r="S4" s="214"/>
      <c r="T4" s="214"/>
      <c r="U4" s="214"/>
      <c r="V4" s="214"/>
      <c r="W4" s="214" t="s">
        <v>6</v>
      </c>
      <c r="X4" s="214"/>
      <c r="Y4" s="214"/>
      <c r="Z4" s="214"/>
      <c r="AA4" s="214"/>
      <c r="AB4" s="214" t="s">
        <v>8</v>
      </c>
      <c r="AC4" s="214"/>
      <c r="AD4" s="214"/>
      <c r="AE4" s="214"/>
      <c r="AF4" s="214"/>
      <c r="AG4" s="212" t="s">
        <v>9</v>
      </c>
      <c r="AH4" s="212"/>
      <c r="AI4" s="212"/>
      <c r="AJ4" s="212"/>
      <c r="AK4" s="212"/>
      <c r="AL4" s="212" t="s">
        <v>10</v>
      </c>
      <c r="AM4" s="212"/>
      <c r="AN4" s="212"/>
      <c r="AO4" s="212"/>
      <c r="AP4" s="212"/>
      <c r="AQ4" s="212" t="s">
        <v>11</v>
      </c>
      <c r="AR4" s="212"/>
      <c r="AS4" s="212"/>
      <c r="AT4" s="212"/>
      <c r="AU4" s="212"/>
      <c r="AV4" s="212" t="s">
        <v>12</v>
      </c>
      <c r="AW4" s="212"/>
      <c r="AX4" s="212"/>
      <c r="AY4" s="212"/>
      <c r="AZ4" s="212"/>
      <c r="BA4" s="212" t="s">
        <v>24</v>
      </c>
      <c r="BB4" s="212"/>
      <c r="BC4" s="212"/>
      <c r="BD4" s="212"/>
      <c r="BE4" s="212"/>
      <c r="BF4" s="212" t="s">
        <v>23</v>
      </c>
      <c r="BG4" s="212"/>
      <c r="BH4" s="212"/>
      <c r="BI4" s="212"/>
      <c r="BJ4" s="212"/>
      <c r="BK4" s="212" t="s">
        <v>13</v>
      </c>
      <c r="BL4" s="212"/>
      <c r="BM4" s="212"/>
      <c r="BN4" s="212"/>
      <c r="BO4" s="212"/>
      <c r="BP4" s="212" t="s">
        <v>14</v>
      </c>
      <c r="BQ4" s="212"/>
      <c r="BR4" s="212"/>
      <c r="BS4" s="212"/>
      <c r="BT4" s="212"/>
      <c r="BU4" s="212" t="s">
        <v>15</v>
      </c>
      <c r="BV4" s="212"/>
      <c r="BW4" s="212"/>
      <c r="BX4" s="212"/>
      <c r="BY4" s="212"/>
      <c r="BZ4" s="212" t="s">
        <v>16</v>
      </c>
      <c r="CA4" s="212"/>
      <c r="CB4" s="212"/>
      <c r="CC4" s="212"/>
      <c r="CD4" s="212"/>
      <c r="CE4" s="212" t="s">
        <v>17</v>
      </c>
      <c r="CF4" s="212"/>
      <c r="CG4" s="212"/>
      <c r="CH4" s="212"/>
      <c r="CI4" s="212"/>
      <c r="CJ4" s="212" t="s">
        <v>18</v>
      </c>
      <c r="CK4" s="212"/>
      <c r="CL4" s="212"/>
      <c r="CM4" s="212"/>
      <c r="CN4" s="212"/>
      <c r="CO4" s="212" t="s">
        <v>19</v>
      </c>
      <c r="CP4" s="212"/>
      <c r="CQ4" s="212"/>
      <c r="CR4" s="212"/>
      <c r="CS4" s="212"/>
      <c r="CT4" s="212" t="s">
        <v>20</v>
      </c>
      <c r="CU4" s="212"/>
      <c r="CV4" s="212"/>
      <c r="CW4" s="212"/>
      <c r="CX4" s="212"/>
      <c r="CY4" s="212" t="s">
        <v>21</v>
      </c>
      <c r="CZ4" s="212"/>
      <c r="DA4" s="212"/>
      <c r="DB4" s="212"/>
      <c r="DC4" s="212"/>
      <c r="DD4" s="212" t="s">
        <v>22</v>
      </c>
      <c r="DE4" s="212"/>
      <c r="DF4" s="212"/>
      <c r="DG4" s="212"/>
      <c r="DH4" s="212"/>
      <c r="DI4" s="212" t="s">
        <v>36</v>
      </c>
      <c r="DJ4" s="212"/>
      <c r="DK4" s="212"/>
      <c r="DL4" s="212"/>
      <c r="DM4" s="212"/>
      <c r="DN4" s="212" t="s">
        <v>38</v>
      </c>
      <c r="DO4" s="212"/>
      <c r="DP4" s="212"/>
      <c r="DQ4" s="212"/>
      <c r="DR4" s="212"/>
      <c r="DS4" s="212" t="s">
        <v>39</v>
      </c>
      <c r="DT4" s="212"/>
      <c r="DU4" s="212"/>
      <c r="DV4" s="212"/>
      <c r="DW4" s="212"/>
      <c r="DX4" s="212" t="s">
        <v>40</v>
      </c>
      <c r="DY4" s="212"/>
      <c r="DZ4" s="212"/>
      <c r="EA4" s="212"/>
      <c r="EB4" s="212"/>
      <c r="EC4" s="212" t="s">
        <v>41</v>
      </c>
      <c r="ED4" s="212"/>
      <c r="EE4" s="212"/>
      <c r="EF4" s="212"/>
      <c r="EG4" s="212"/>
      <c r="EH4" s="212" t="s">
        <v>37</v>
      </c>
      <c r="EI4" s="212"/>
      <c r="EJ4" s="212"/>
      <c r="EK4" s="212"/>
      <c r="EL4" s="212"/>
      <c r="EM4" s="212" t="s">
        <v>42</v>
      </c>
      <c r="EN4" s="212"/>
      <c r="EO4" s="212"/>
      <c r="EP4" s="212"/>
      <c r="EQ4" s="212"/>
      <c r="ER4" s="212" t="s">
        <v>43</v>
      </c>
      <c r="ES4" s="212"/>
      <c r="ET4" s="212"/>
      <c r="EU4" s="212"/>
      <c r="EV4" s="212"/>
      <c r="EW4" s="212" t="s">
        <v>44</v>
      </c>
      <c r="EX4" s="212"/>
      <c r="EY4" s="212"/>
      <c r="EZ4" s="212"/>
      <c r="FA4" s="212"/>
      <c r="FB4" s="212" t="s">
        <v>25</v>
      </c>
      <c r="FC4" s="212"/>
      <c r="FD4" s="212"/>
      <c r="FE4" s="212"/>
      <c r="FF4" s="212"/>
      <c r="FG4" s="212" t="s">
        <v>27</v>
      </c>
      <c r="FH4" s="212"/>
      <c r="FI4" s="212"/>
      <c r="FJ4" s="212"/>
      <c r="FK4" s="212"/>
      <c r="FL4" s="212" t="s">
        <v>28</v>
      </c>
      <c r="FM4" s="212"/>
      <c r="FN4" s="212"/>
      <c r="FO4" s="212"/>
      <c r="FP4" s="212"/>
      <c r="FQ4" s="212" t="s">
        <v>29</v>
      </c>
      <c r="FR4" s="212"/>
      <c r="FS4" s="212"/>
      <c r="FT4" s="212"/>
      <c r="FU4" s="212"/>
      <c r="FV4" s="212" t="s">
        <v>30</v>
      </c>
      <c r="FW4" s="212"/>
      <c r="FX4" s="212"/>
      <c r="FY4" s="212"/>
      <c r="FZ4" s="212"/>
      <c r="GA4" s="212" t="s">
        <v>31</v>
      </c>
      <c r="GB4" s="212"/>
      <c r="GC4" s="212"/>
      <c r="GD4" s="212"/>
      <c r="GE4" s="212"/>
      <c r="GF4" s="212" t="s">
        <v>32</v>
      </c>
      <c r="GG4" s="212"/>
      <c r="GH4" s="212"/>
      <c r="GI4" s="212"/>
      <c r="GJ4" s="212"/>
      <c r="GK4" s="212" t="s">
        <v>33</v>
      </c>
      <c r="GL4" s="212"/>
      <c r="GM4" s="212"/>
      <c r="GN4" s="212"/>
      <c r="GO4" s="212"/>
      <c r="GP4" s="212" t="s">
        <v>34</v>
      </c>
      <c r="GQ4" s="212"/>
      <c r="GR4" s="212"/>
      <c r="GS4" s="212"/>
      <c r="GT4" s="212"/>
      <c r="GU4" s="212" t="s">
        <v>35</v>
      </c>
      <c r="GV4" s="212"/>
      <c r="GW4" s="212"/>
      <c r="GX4" s="212"/>
      <c r="GY4" s="212"/>
      <c r="GZ4" s="212" t="s">
        <v>46</v>
      </c>
      <c r="HA4" s="212"/>
      <c r="HB4" s="212"/>
      <c r="HC4" s="212"/>
      <c r="HD4" s="212"/>
      <c r="HE4" s="212" t="s">
        <v>47</v>
      </c>
      <c r="HF4" s="212"/>
      <c r="HG4" s="212"/>
      <c r="HH4" s="212"/>
      <c r="HI4" s="212"/>
      <c r="HJ4" s="212" t="s">
        <v>48</v>
      </c>
      <c r="HK4" s="212"/>
      <c r="HL4" s="212"/>
      <c r="HM4" s="212"/>
      <c r="HN4" s="212"/>
      <c r="HO4" s="212" t="s">
        <v>49</v>
      </c>
      <c r="HP4" s="212"/>
      <c r="HQ4" s="212"/>
      <c r="HR4" s="212"/>
      <c r="HS4" s="212"/>
      <c r="HT4" s="212" t="s">
        <v>50</v>
      </c>
      <c r="HU4" s="212"/>
      <c r="HV4" s="212"/>
      <c r="HW4" s="212"/>
      <c r="HX4" s="212"/>
      <c r="HY4" s="212" t="s">
        <v>51</v>
      </c>
      <c r="HZ4" s="212"/>
      <c r="IA4" s="212"/>
      <c r="IB4" s="212"/>
      <c r="IC4" s="212"/>
      <c r="ID4" s="212" t="s">
        <v>52</v>
      </c>
      <c r="IE4" s="212"/>
      <c r="IF4" s="212"/>
      <c r="IG4" s="212"/>
      <c r="IH4" s="212"/>
      <c r="II4" s="212" t="s">
        <v>53</v>
      </c>
      <c r="IJ4" s="212"/>
      <c r="IK4" s="212"/>
      <c r="IL4" s="212"/>
      <c r="IM4" s="212"/>
      <c r="IN4" s="211" t="s">
        <v>54</v>
      </c>
      <c r="IO4" s="211"/>
      <c r="IP4" s="211" t="s">
        <v>58</v>
      </c>
      <c r="IQ4" s="211"/>
    </row>
    <row r="5" spans="1:251" ht="10.5" customHeight="1">
      <c r="A5" s="215"/>
      <c r="B5" s="215"/>
      <c r="C5" s="212" t="s">
        <v>59</v>
      </c>
      <c r="D5" s="212" t="s">
        <v>89</v>
      </c>
      <c r="E5" s="212" t="s">
        <v>3</v>
      </c>
      <c r="F5" s="212" t="s">
        <v>4</v>
      </c>
      <c r="G5" s="212" t="s">
        <v>90</v>
      </c>
      <c r="H5" s="212" t="s">
        <v>59</v>
      </c>
      <c r="I5" s="212" t="s">
        <v>89</v>
      </c>
      <c r="J5" s="212" t="s">
        <v>3</v>
      </c>
      <c r="K5" s="212" t="s">
        <v>4</v>
      </c>
      <c r="L5" s="212" t="s">
        <v>90</v>
      </c>
      <c r="M5" s="212" t="s">
        <v>59</v>
      </c>
      <c r="N5" s="212" t="s">
        <v>89</v>
      </c>
      <c r="O5" s="212" t="s">
        <v>3</v>
      </c>
      <c r="P5" s="212" t="s">
        <v>4</v>
      </c>
      <c r="Q5" s="212" t="s">
        <v>90</v>
      </c>
      <c r="R5" s="212" t="s">
        <v>59</v>
      </c>
      <c r="S5" s="212" t="s">
        <v>89</v>
      </c>
      <c r="T5" s="212" t="s">
        <v>3</v>
      </c>
      <c r="U5" s="212" t="s">
        <v>4</v>
      </c>
      <c r="V5" s="212" t="s">
        <v>90</v>
      </c>
      <c r="W5" s="212" t="s">
        <v>59</v>
      </c>
      <c r="X5" s="212" t="s">
        <v>89</v>
      </c>
      <c r="Y5" s="212" t="s">
        <v>3</v>
      </c>
      <c r="Z5" s="212" t="s">
        <v>4</v>
      </c>
      <c r="AA5" s="212" t="s">
        <v>90</v>
      </c>
      <c r="AB5" s="212" t="s">
        <v>59</v>
      </c>
      <c r="AC5" s="212" t="s">
        <v>89</v>
      </c>
      <c r="AD5" s="212" t="s">
        <v>3</v>
      </c>
      <c r="AE5" s="212" t="s">
        <v>4</v>
      </c>
      <c r="AF5" s="212" t="s">
        <v>90</v>
      </c>
      <c r="AG5" s="212" t="s">
        <v>59</v>
      </c>
      <c r="AH5" s="212" t="s">
        <v>89</v>
      </c>
      <c r="AI5" s="212" t="s">
        <v>3</v>
      </c>
      <c r="AJ5" s="212" t="s">
        <v>4</v>
      </c>
      <c r="AK5" s="212" t="s">
        <v>90</v>
      </c>
      <c r="AL5" s="212" t="s">
        <v>59</v>
      </c>
      <c r="AM5" s="212" t="s">
        <v>89</v>
      </c>
      <c r="AN5" s="212" t="s">
        <v>3</v>
      </c>
      <c r="AO5" s="212" t="s">
        <v>4</v>
      </c>
      <c r="AP5" s="212" t="s">
        <v>90</v>
      </c>
      <c r="AQ5" s="212" t="s">
        <v>59</v>
      </c>
      <c r="AR5" s="212" t="s">
        <v>89</v>
      </c>
      <c r="AS5" s="212" t="s">
        <v>3</v>
      </c>
      <c r="AT5" s="212" t="s">
        <v>4</v>
      </c>
      <c r="AU5" s="212" t="s">
        <v>90</v>
      </c>
      <c r="AV5" s="212" t="s">
        <v>59</v>
      </c>
      <c r="AW5" s="212" t="s">
        <v>89</v>
      </c>
      <c r="AX5" s="212" t="s">
        <v>3</v>
      </c>
      <c r="AY5" s="212" t="s">
        <v>4</v>
      </c>
      <c r="AZ5" s="212" t="s">
        <v>90</v>
      </c>
      <c r="BA5" s="212" t="s">
        <v>59</v>
      </c>
      <c r="BB5" s="212" t="s">
        <v>89</v>
      </c>
      <c r="BC5" s="212" t="s">
        <v>3</v>
      </c>
      <c r="BD5" s="212" t="s">
        <v>4</v>
      </c>
      <c r="BE5" s="212" t="s">
        <v>90</v>
      </c>
      <c r="BF5" s="212" t="s">
        <v>59</v>
      </c>
      <c r="BG5" s="212" t="s">
        <v>89</v>
      </c>
      <c r="BH5" s="212" t="s">
        <v>3</v>
      </c>
      <c r="BI5" s="212" t="s">
        <v>4</v>
      </c>
      <c r="BJ5" s="212" t="s">
        <v>90</v>
      </c>
      <c r="BK5" s="212" t="s">
        <v>59</v>
      </c>
      <c r="BL5" s="212" t="s">
        <v>89</v>
      </c>
      <c r="BM5" s="212" t="s">
        <v>3</v>
      </c>
      <c r="BN5" s="212" t="s">
        <v>4</v>
      </c>
      <c r="BO5" s="212" t="s">
        <v>90</v>
      </c>
      <c r="BP5" s="212" t="s">
        <v>59</v>
      </c>
      <c r="BQ5" s="212" t="s">
        <v>89</v>
      </c>
      <c r="BR5" s="212" t="s">
        <v>3</v>
      </c>
      <c r="BS5" s="212" t="s">
        <v>4</v>
      </c>
      <c r="BT5" s="212" t="s">
        <v>90</v>
      </c>
      <c r="BU5" s="212" t="s">
        <v>59</v>
      </c>
      <c r="BV5" s="212" t="s">
        <v>89</v>
      </c>
      <c r="BW5" s="212" t="s">
        <v>3</v>
      </c>
      <c r="BX5" s="212" t="s">
        <v>4</v>
      </c>
      <c r="BY5" s="212" t="s">
        <v>90</v>
      </c>
      <c r="BZ5" s="212" t="s">
        <v>59</v>
      </c>
      <c r="CA5" s="212" t="s">
        <v>89</v>
      </c>
      <c r="CB5" s="212" t="s">
        <v>3</v>
      </c>
      <c r="CC5" s="212" t="s">
        <v>4</v>
      </c>
      <c r="CD5" s="212" t="s">
        <v>90</v>
      </c>
      <c r="CE5" s="212" t="s">
        <v>59</v>
      </c>
      <c r="CF5" s="212" t="s">
        <v>89</v>
      </c>
      <c r="CG5" s="212" t="s">
        <v>3</v>
      </c>
      <c r="CH5" s="212" t="s">
        <v>4</v>
      </c>
      <c r="CI5" s="212" t="s">
        <v>90</v>
      </c>
      <c r="CJ5" s="212" t="s">
        <v>59</v>
      </c>
      <c r="CK5" s="212" t="s">
        <v>89</v>
      </c>
      <c r="CL5" s="212" t="s">
        <v>3</v>
      </c>
      <c r="CM5" s="212" t="s">
        <v>4</v>
      </c>
      <c r="CN5" s="212" t="s">
        <v>90</v>
      </c>
      <c r="CO5" s="212" t="s">
        <v>59</v>
      </c>
      <c r="CP5" s="212" t="s">
        <v>89</v>
      </c>
      <c r="CQ5" s="212" t="s">
        <v>3</v>
      </c>
      <c r="CR5" s="212" t="s">
        <v>4</v>
      </c>
      <c r="CS5" s="212" t="s">
        <v>90</v>
      </c>
      <c r="CT5" s="212" t="s">
        <v>59</v>
      </c>
      <c r="CU5" s="212" t="s">
        <v>89</v>
      </c>
      <c r="CV5" s="212" t="s">
        <v>3</v>
      </c>
      <c r="CW5" s="212" t="s">
        <v>4</v>
      </c>
      <c r="CX5" s="212" t="s">
        <v>90</v>
      </c>
      <c r="CY5" s="212" t="s">
        <v>59</v>
      </c>
      <c r="CZ5" s="212" t="s">
        <v>89</v>
      </c>
      <c r="DA5" s="212" t="s">
        <v>3</v>
      </c>
      <c r="DB5" s="212" t="s">
        <v>4</v>
      </c>
      <c r="DC5" s="212" t="s">
        <v>90</v>
      </c>
      <c r="DD5" s="212" t="s">
        <v>59</v>
      </c>
      <c r="DE5" s="212" t="s">
        <v>89</v>
      </c>
      <c r="DF5" s="212" t="s">
        <v>3</v>
      </c>
      <c r="DG5" s="212" t="s">
        <v>4</v>
      </c>
      <c r="DH5" s="212" t="s">
        <v>90</v>
      </c>
      <c r="DI5" s="212" t="s">
        <v>59</v>
      </c>
      <c r="DJ5" s="212" t="s">
        <v>89</v>
      </c>
      <c r="DK5" s="212" t="s">
        <v>3</v>
      </c>
      <c r="DL5" s="212" t="s">
        <v>4</v>
      </c>
      <c r="DM5" s="212" t="s">
        <v>90</v>
      </c>
      <c r="DN5" s="212" t="s">
        <v>59</v>
      </c>
      <c r="DO5" s="212" t="s">
        <v>89</v>
      </c>
      <c r="DP5" s="212" t="s">
        <v>3</v>
      </c>
      <c r="DQ5" s="212" t="s">
        <v>4</v>
      </c>
      <c r="DR5" s="212" t="s">
        <v>90</v>
      </c>
      <c r="DS5" s="212" t="s">
        <v>59</v>
      </c>
      <c r="DT5" s="212" t="s">
        <v>89</v>
      </c>
      <c r="DU5" s="212" t="s">
        <v>3</v>
      </c>
      <c r="DV5" s="212" t="s">
        <v>4</v>
      </c>
      <c r="DW5" s="212" t="s">
        <v>90</v>
      </c>
      <c r="DX5" s="212" t="s">
        <v>59</v>
      </c>
      <c r="DY5" s="212" t="s">
        <v>89</v>
      </c>
      <c r="DZ5" s="212" t="s">
        <v>3</v>
      </c>
      <c r="EA5" s="212" t="s">
        <v>4</v>
      </c>
      <c r="EB5" s="212" t="s">
        <v>90</v>
      </c>
      <c r="EC5" s="212" t="s">
        <v>59</v>
      </c>
      <c r="ED5" s="212" t="s">
        <v>89</v>
      </c>
      <c r="EE5" s="212" t="s">
        <v>3</v>
      </c>
      <c r="EF5" s="212" t="s">
        <v>4</v>
      </c>
      <c r="EG5" s="212" t="s">
        <v>90</v>
      </c>
      <c r="EH5" s="212" t="s">
        <v>59</v>
      </c>
      <c r="EI5" s="212" t="s">
        <v>89</v>
      </c>
      <c r="EJ5" s="212" t="s">
        <v>3</v>
      </c>
      <c r="EK5" s="212" t="s">
        <v>4</v>
      </c>
      <c r="EL5" s="212" t="s">
        <v>90</v>
      </c>
      <c r="EM5" s="212" t="s">
        <v>59</v>
      </c>
      <c r="EN5" s="212" t="s">
        <v>89</v>
      </c>
      <c r="EO5" s="212" t="s">
        <v>3</v>
      </c>
      <c r="EP5" s="212" t="s">
        <v>4</v>
      </c>
      <c r="EQ5" s="212" t="s">
        <v>90</v>
      </c>
      <c r="ER5" s="212" t="s">
        <v>59</v>
      </c>
      <c r="ES5" s="212" t="s">
        <v>89</v>
      </c>
      <c r="ET5" s="212" t="s">
        <v>3</v>
      </c>
      <c r="EU5" s="212" t="s">
        <v>4</v>
      </c>
      <c r="EV5" s="212" t="s">
        <v>90</v>
      </c>
      <c r="EW5" s="212" t="s">
        <v>59</v>
      </c>
      <c r="EX5" s="212" t="s">
        <v>89</v>
      </c>
      <c r="EY5" s="212" t="s">
        <v>3</v>
      </c>
      <c r="EZ5" s="212" t="s">
        <v>4</v>
      </c>
      <c r="FA5" s="212" t="s">
        <v>90</v>
      </c>
      <c r="FB5" s="212" t="s">
        <v>26</v>
      </c>
      <c r="FC5" s="212" t="s">
        <v>89</v>
      </c>
      <c r="FD5" s="212" t="s">
        <v>3</v>
      </c>
      <c r="FE5" s="212" t="s">
        <v>4</v>
      </c>
      <c r="FF5" s="212" t="s">
        <v>90</v>
      </c>
      <c r="FG5" s="212" t="s">
        <v>26</v>
      </c>
      <c r="FH5" s="212" t="s">
        <v>89</v>
      </c>
      <c r="FI5" s="212" t="s">
        <v>3</v>
      </c>
      <c r="FJ5" s="212" t="s">
        <v>4</v>
      </c>
      <c r="FK5" s="212" t="s">
        <v>90</v>
      </c>
      <c r="FL5" s="212" t="s">
        <v>26</v>
      </c>
      <c r="FM5" s="212" t="s">
        <v>89</v>
      </c>
      <c r="FN5" s="212" t="s">
        <v>3</v>
      </c>
      <c r="FO5" s="212" t="s">
        <v>4</v>
      </c>
      <c r="FP5" s="212" t="s">
        <v>90</v>
      </c>
      <c r="FQ5" s="212" t="s">
        <v>26</v>
      </c>
      <c r="FR5" s="212" t="s">
        <v>89</v>
      </c>
      <c r="FS5" s="212" t="s">
        <v>3</v>
      </c>
      <c r="FT5" s="212" t="s">
        <v>4</v>
      </c>
      <c r="FU5" s="212" t="s">
        <v>90</v>
      </c>
      <c r="FV5" s="212" t="s">
        <v>26</v>
      </c>
      <c r="FW5" s="212" t="s">
        <v>89</v>
      </c>
      <c r="FX5" s="212" t="s">
        <v>3</v>
      </c>
      <c r="FY5" s="212" t="s">
        <v>4</v>
      </c>
      <c r="FZ5" s="212" t="s">
        <v>90</v>
      </c>
      <c r="GA5" s="212" t="s">
        <v>26</v>
      </c>
      <c r="GB5" s="212" t="s">
        <v>89</v>
      </c>
      <c r="GC5" s="212" t="s">
        <v>3</v>
      </c>
      <c r="GD5" s="212" t="s">
        <v>4</v>
      </c>
      <c r="GE5" s="212" t="s">
        <v>90</v>
      </c>
      <c r="GF5" s="212" t="s">
        <v>26</v>
      </c>
      <c r="GG5" s="212" t="s">
        <v>89</v>
      </c>
      <c r="GH5" s="212" t="s">
        <v>3</v>
      </c>
      <c r="GI5" s="212" t="s">
        <v>4</v>
      </c>
      <c r="GJ5" s="212" t="s">
        <v>90</v>
      </c>
      <c r="GK5" s="212" t="s">
        <v>26</v>
      </c>
      <c r="GL5" s="212" t="s">
        <v>89</v>
      </c>
      <c r="GM5" s="212" t="s">
        <v>3</v>
      </c>
      <c r="GN5" s="212" t="s">
        <v>4</v>
      </c>
      <c r="GO5" s="212" t="s">
        <v>60</v>
      </c>
      <c r="GP5" s="212" t="s">
        <v>26</v>
      </c>
      <c r="GQ5" s="212" t="s">
        <v>89</v>
      </c>
      <c r="GR5" s="212" t="s">
        <v>3</v>
      </c>
      <c r="GS5" s="212" t="s">
        <v>4</v>
      </c>
      <c r="GT5" s="212" t="s">
        <v>90</v>
      </c>
      <c r="GU5" s="212" t="s">
        <v>26</v>
      </c>
      <c r="GV5" s="212" t="s">
        <v>89</v>
      </c>
      <c r="GW5" s="212" t="s">
        <v>3</v>
      </c>
      <c r="GX5" s="212" t="s">
        <v>4</v>
      </c>
      <c r="GY5" s="212" t="s">
        <v>90</v>
      </c>
      <c r="GZ5" s="212" t="s">
        <v>26</v>
      </c>
      <c r="HA5" s="212" t="s">
        <v>89</v>
      </c>
      <c r="HB5" s="212" t="s">
        <v>3</v>
      </c>
      <c r="HC5" s="212" t="s">
        <v>4</v>
      </c>
      <c r="HD5" s="212" t="s">
        <v>60</v>
      </c>
      <c r="HE5" s="212" t="s">
        <v>26</v>
      </c>
      <c r="HF5" s="212" t="s">
        <v>89</v>
      </c>
      <c r="HG5" s="212" t="s">
        <v>3</v>
      </c>
      <c r="HH5" s="212" t="s">
        <v>4</v>
      </c>
      <c r="HI5" s="212" t="s">
        <v>60</v>
      </c>
      <c r="HJ5" s="212" t="s">
        <v>26</v>
      </c>
      <c r="HK5" s="212" t="s">
        <v>89</v>
      </c>
      <c r="HL5" s="212" t="s">
        <v>3</v>
      </c>
      <c r="HM5" s="212" t="s">
        <v>4</v>
      </c>
      <c r="HN5" s="212" t="s">
        <v>60</v>
      </c>
      <c r="HO5" s="212" t="s">
        <v>26</v>
      </c>
      <c r="HP5" s="212" t="s">
        <v>89</v>
      </c>
      <c r="HQ5" s="212" t="s">
        <v>3</v>
      </c>
      <c r="HR5" s="212" t="s">
        <v>4</v>
      </c>
      <c r="HS5" s="212" t="s">
        <v>60</v>
      </c>
      <c r="HT5" s="212" t="s">
        <v>26</v>
      </c>
      <c r="HU5" s="212" t="s">
        <v>89</v>
      </c>
      <c r="HV5" s="212" t="s">
        <v>3</v>
      </c>
      <c r="HW5" s="212" t="s">
        <v>4</v>
      </c>
      <c r="HX5" s="212" t="s">
        <v>60</v>
      </c>
      <c r="HY5" s="212" t="s">
        <v>26</v>
      </c>
      <c r="HZ5" s="212" t="s">
        <v>89</v>
      </c>
      <c r="IA5" s="212" t="s">
        <v>3</v>
      </c>
      <c r="IB5" s="212" t="s">
        <v>4</v>
      </c>
      <c r="IC5" s="212" t="s">
        <v>60</v>
      </c>
      <c r="ID5" s="212" t="s">
        <v>26</v>
      </c>
      <c r="IE5" s="212" t="s">
        <v>89</v>
      </c>
      <c r="IF5" s="212" t="s">
        <v>3</v>
      </c>
      <c r="IG5" s="212" t="s">
        <v>4</v>
      </c>
      <c r="IH5" s="212" t="s">
        <v>60</v>
      </c>
      <c r="II5" s="212" t="s">
        <v>26</v>
      </c>
      <c r="IJ5" s="212" t="s">
        <v>89</v>
      </c>
      <c r="IK5" s="212" t="s">
        <v>3</v>
      </c>
      <c r="IL5" s="212" t="s">
        <v>4</v>
      </c>
      <c r="IM5" s="212" t="s">
        <v>60</v>
      </c>
      <c r="IN5" s="211" t="s">
        <v>55</v>
      </c>
      <c r="IO5" s="211" t="s">
        <v>56</v>
      </c>
      <c r="IP5" s="211" t="s">
        <v>55</v>
      </c>
      <c r="IQ5" s="211" t="s">
        <v>56</v>
      </c>
    </row>
    <row r="6" spans="1:251" ht="46.5" customHeight="1">
      <c r="A6" s="215"/>
      <c r="B6" s="215"/>
      <c r="C6" s="212"/>
      <c r="D6" s="213"/>
      <c r="E6" s="212"/>
      <c r="F6" s="213"/>
      <c r="G6" s="213"/>
      <c r="H6" s="212"/>
      <c r="I6" s="213"/>
      <c r="J6" s="212"/>
      <c r="K6" s="213"/>
      <c r="L6" s="213"/>
      <c r="M6" s="212"/>
      <c r="N6" s="213"/>
      <c r="O6" s="212"/>
      <c r="P6" s="213"/>
      <c r="Q6" s="213"/>
      <c r="R6" s="212"/>
      <c r="S6" s="213"/>
      <c r="T6" s="212"/>
      <c r="U6" s="213"/>
      <c r="V6" s="213"/>
      <c r="W6" s="212"/>
      <c r="X6" s="213"/>
      <c r="Y6" s="212"/>
      <c r="Z6" s="213"/>
      <c r="AA6" s="213"/>
      <c r="AB6" s="212"/>
      <c r="AC6" s="213"/>
      <c r="AD6" s="212"/>
      <c r="AE6" s="213"/>
      <c r="AF6" s="213"/>
      <c r="AG6" s="212"/>
      <c r="AH6" s="213"/>
      <c r="AI6" s="212"/>
      <c r="AJ6" s="213"/>
      <c r="AK6" s="213"/>
      <c r="AL6" s="212"/>
      <c r="AM6" s="213"/>
      <c r="AN6" s="212"/>
      <c r="AO6" s="213"/>
      <c r="AP6" s="213"/>
      <c r="AQ6" s="212"/>
      <c r="AR6" s="213"/>
      <c r="AS6" s="212"/>
      <c r="AT6" s="213"/>
      <c r="AU6" s="213"/>
      <c r="AV6" s="212"/>
      <c r="AW6" s="213"/>
      <c r="AX6" s="212"/>
      <c r="AY6" s="213"/>
      <c r="AZ6" s="213"/>
      <c r="BA6" s="212"/>
      <c r="BB6" s="213"/>
      <c r="BC6" s="212"/>
      <c r="BD6" s="213"/>
      <c r="BE6" s="213"/>
      <c r="BF6" s="212"/>
      <c r="BG6" s="213"/>
      <c r="BH6" s="212"/>
      <c r="BI6" s="213"/>
      <c r="BJ6" s="213"/>
      <c r="BK6" s="212"/>
      <c r="BL6" s="213"/>
      <c r="BM6" s="212"/>
      <c r="BN6" s="213"/>
      <c r="BO6" s="213"/>
      <c r="BP6" s="212"/>
      <c r="BQ6" s="213"/>
      <c r="BR6" s="212"/>
      <c r="BS6" s="213"/>
      <c r="BT6" s="213"/>
      <c r="BU6" s="212"/>
      <c r="BV6" s="213"/>
      <c r="BW6" s="212"/>
      <c r="BX6" s="213"/>
      <c r="BY6" s="213"/>
      <c r="BZ6" s="212"/>
      <c r="CA6" s="213"/>
      <c r="CB6" s="212"/>
      <c r="CC6" s="213"/>
      <c r="CD6" s="213"/>
      <c r="CE6" s="212"/>
      <c r="CF6" s="213"/>
      <c r="CG6" s="212"/>
      <c r="CH6" s="213"/>
      <c r="CI6" s="213"/>
      <c r="CJ6" s="212"/>
      <c r="CK6" s="213"/>
      <c r="CL6" s="212"/>
      <c r="CM6" s="213"/>
      <c r="CN6" s="213"/>
      <c r="CO6" s="212"/>
      <c r="CP6" s="213"/>
      <c r="CQ6" s="212"/>
      <c r="CR6" s="213"/>
      <c r="CS6" s="213"/>
      <c r="CT6" s="212"/>
      <c r="CU6" s="213"/>
      <c r="CV6" s="212"/>
      <c r="CW6" s="213"/>
      <c r="CX6" s="213"/>
      <c r="CY6" s="212"/>
      <c r="CZ6" s="213"/>
      <c r="DA6" s="212"/>
      <c r="DB6" s="213"/>
      <c r="DC6" s="213"/>
      <c r="DD6" s="212"/>
      <c r="DE6" s="213"/>
      <c r="DF6" s="212"/>
      <c r="DG6" s="213"/>
      <c r="DH6" s="213"/>
      <c r="DI6" s="212"/>
      <c r="DJ6" s="213"/>
      <c r="DK6" s="212"/>
      <c r="DL6" s="213"/>
      <c r="DM6" s="213"/>
      <c r="DN6" s="212"/>
      <c r="DO6" s="213"/>
      <c r="DP6" s="212"/>
      <c r="DQ6" s="213"/>
      <c r="DR6" s="213"/>
      <c r="DS6" s="212"/>
      <c r="DT6" s="213"/>
      <c r="DU6" s="212"/>
      <c r="DV6" s="213"/>
      <c r="DW6" s="213"/>
      <c r="DX6" s="212"/>
      <c r="DY6" s="213"/>
      <c r="DZ6" s="212"/>
      <c r="EA6" s="213"/>
      <c r="EB6" s="213"/>
      <c r="EC6" s="212"/>
      <c r="ED6" s="213"/>
      <c r="EE6" s="212"/>
      <c r="EF6" s="213"/>
      <c r="EG6" s="213"/>
      <c r="EH6" s="212"/>
      <c r="EI6" s="213"/>
      <c r="EJ6" s="212"/>
      <c r="EK6" s="213"/>
      <c r="EL6" s="213"/>
      <c r="EM6" s="212"/>
      <c r="EN6" s="213"/>
      <c r="EO6" s="212"/>
      <c r="EP6" s="213"/>
      <c r="EQ6" s="213"/>
      <c r="ER6" s="212"/>
      <c r="ES6" s="213"/>
      <c r="ET6" s="212"/>
      <c r="EU6" s="213"/>
      <c r="EV6" s="213"/>
      <c r="EW6" s="212"/>
      <c r="EX6" s="213"/>
      <c r="EY6" s="212"/>
      <c r="EZ6" s="213"/>
      <c r="FA6" s="213"/>
      <c r="FB6" s="212"/>
      <c r="FC6" s="213"/>
      <c r="FD6" s="212"/>
      <c r="FE6" s="213"/>
      <c r="FF6" s="213"/>
      <c r="FG6" s="212"/>
      <c r="FH6" s="213"/>
      <c r="FI6" s="212"/>
      <c r="FJ6" s="213"/>
      <c r="FK6" s="213"/>
      <c r="FL6" s="212"/>
      <c r="FM6" s="213"/>
      <c r="FN6" s="212"/>
      <c r="FO6" s="213"/>
      <c r="FP6" s="213"/>
      <c r="FQ6" s="212"/>
      <c r="FR6" s="213"/>
      <c r="FS6" s="212"/>
      <c r="FT6" s="213"/>
      <c r="FU6" s="213"/>
      <c r="FV6" s="212"/>
      <c r="FW6" s="213"/>
      <c r="FX6" s="212"/>
      <c r="FY6" s="213"/>
      <c r="FZ6" s="213"/>
      <c r="GA6" s="212"/>
      <c r="GB6" s="213"/>
      <c r="GC6" s="212"/>
      <c r="GD6" s="213"/>
      <c r="GE6" s="213"/>
      <c r="GF6" s="212"/>
      <c r="GG6" s="213"/>
      <c r="GH6" s="212"/>
      <c r="GI6" s="213"/>
      <c r="GJ6" s="213"/>
      <c r="GK6" s="212"/>
      <c r="GL6" s="213"/>
      <c r="GM6" s="212"/>
      <c r="GN6" s="213"/>
      <c r="GO6" s="213"/>
      <c r="GP6" s="212"/>
      <c r="GQ6" s="213"/>
      <c r="GR6" s="212"/>
      <c r="GS6" s="213"/>
      <c r="GT6" s="213"/>
      <c r="GU6" s="212"/>
      <c r="GV6" s="213"/>
      <c r="GW6" s="212"/>
      <c r="GX6" s="213"/>
      <c r="GY6" s="213"/>
      <c r="GZ6" s="212"/>
      <c r="HA6" s="213"/>
      <c r="HB6" s="212"/>
      <c r="HC6" s="213"/>
      <c r="HD6" s="213"/>
      <c r="HE6" s="212"/>
      <c r="HF6" s="213"/>
      <c r="HG6" s="212"/>
      <c r="HH6" s="213"/>
      <c r="HI6" s="213"/>
      <c r="HJ6" s="212"/>
      <c r="HK6" s="213"/>
      <c r="HL6" s="212"/>
      <c r="HM6" s="213"/>
      <c r="HN6" s="213"/>
      <c r="HO6" s="212"/>
      <c r="HP6" s="213"/>
      <c r="HQ6" s="212"/>
      <c r="HR6" s="213"/>
      <c r="HS6" s="213"/>
      <c r="HT6" s="212"/>
      <c r="HU6" s="213"/>
      <c r="HV6" s="212"/>
      <c r="HW6" s="213"/>
      <c r="HX6" s="213"/>
      <c r="HY6" s="212"/>
      <c r="HZ6" s="213"/>
      <c r="IA6" s="212"/>
      <c r="IB6" s="213"/>
      <c r="IC6" s="213"/>
      <c r="ID6" s="212"/>
      <c r="IE6" s="213"/>
      <c r="IF6" s="212"/>
      <c r="IG6" s="213"/>
      <c r="IH6" s="213"/>
      <c r="II6" s="212"/>
      <c r="IJ6" s="213"/>
      <c r="IK6" s="212"/>
      <c r="IL6" s="213"/>
      <c r="IM6" s="213"/>
      <c r="IN6" s="211"/>
      <c r="IO6" s="211"/>
      <c r="IP6" s="211"/>
      <c r="IQ6" s="211"/>
    </row>
    <row r="7" spans="1:252" ht="17.25" customHeight="1">
      <c r="A7" s="13">
        <v>1</v>
      </c>
      <c r="B7" s="14" t="s">
        <v>62</v>
      </c>
      <c r="C7" s="2">
        <f>H7+DI7</f>
        <v>2679.7000000000003</v>
      </c>
      <c r="D7" s="2">
        <f aca="true" t="shared" si="0" ref="D7:E34">I7+DJ7</f>
        <v>1463.2</v>
      </c>
      <c r="E7" s="2">
        <f t="shared" si="0"/>
        <v>1124.8</v>
      </c>
      <c r="F7" s="2">
        <f>E7/C7*100</f>
        <v>41.974847930738505</v>
      </c>
      <c r="G7" s="3">
        <f>E7/D7*100</f>
        <v>76.87260798250409</v>
      </c>
      <c r="H7" s="2">
        <f aca="true" t="shared" si="1" ref="H7:J34">M7+BF7</f>
        <v>220.79999999999998</v>
      </c>
      <c r="I7" s="2">
        <f t="shared" si="1"/>
        <v>42.5</v>
      </c>
      <c r="J7" s="2">
        <f>O7+BH7+0.1</f>
        <v>117.7</v>
      </c>
      <c r="K7" s="2">
        <f>J7/H7*100</f>
        <v>53.30615942028986</v>
      </c>
      <c r="L7" s="3">
        <f>J7/I7*100</f>
        <v>276.94117647058823</v>
      </c>
      <c r="M7" s="2">
        <f>R7+AB7+AL7+BA7</f>
        <v>160.7</v>
      </c>
      <c r="N7" s="2">
        <f aca="true" t="shared" si="2" ref="N7:O34">S7+AC7+AM7+BB7</f>
        <v>20.5</v>
      </c>
      <c r="O7" s="2">
        <f t="shared" si="2"/>
        <v>83.4</v>
      </c>
      <c r="P7" s="2">
        <f>O7/M7*100</f>
        <v>51.89794648413193</v>
      </c>
      <c r="Q7" s="3">
        <f>O7/N7*100</f>
        <v>406.8292682926829</v>
      </c>
      <c r="R7" s="2">
        <f>W7</f>
        <v>36.2</v>
      </c>
      <c r="S7" s="2">
        <f aca="true" t="shared" si="3" ref="S7:T34">X7</f>
        <v>16.5</v>
      </c>
      <c r="T7" s="2">
        <f t="shared" si="3"/>
        <v>23.3</v>
      </c>
      <c r="U7" s="2">
        <f>T7/R7*100</f>
        <v>64.3646408839779</v>
      </c>
      <c r="V7" s="3">
        <f>T7/S7*100</f>
        <v>141.21212121212122</v>
      </c>
      <c r="W7" s="2">
        <v>36.2</v>
      </c>
      <c r="X7" s="2">
        <v>16.5</v>
      </c>
      <c r="Y7" s="2">
        <v>23.3</v>
      </c>
      <c r="Z7" s="2">
        <f>Y7/W7*100</f>
        <v>64.3646408839779</v>
      </c>
      <c r="AA7" s="3">
        <f>Y7/X7*100</f>
        <v>141.21212121212122</v>
      </c>
      <c r="AB7" s="2">
        <f aca="true" t="shared" si="4" ref="AB7:AB20">AG7</f>
        <v>0</v>
      </c>
      <c r="AC7" s="2"/>
      <c r="AD7" s="2">
        <f>AI7</f>
        <v>0.7</v>
      </c>
      <c r="AE7" s="2"/>
      <c r="AF7" s="3"/>
      <c r="AG7" s="2"/>
      <c r="AH7" s="2"/>
      <c r="AI7" s="2">
        <v>0.7</v>
      </c>
      <c r="AJ7" s="2"/>
      <c r="AK7" s="3"/>
      <c r="AL7" s="2">
        <f>AQ7+AV7</f>
        <v>124.5</v>
      </c>
      <c r="AM7" s="2">
        <f aca="true" t="shared" si="5" ref="AM7:AN34">AR7+AW7</f>
        <v>4</v>
      </c>
      <c r="AN7" s="2">
        <f t="shared" si="5"/>
        <v>57.5</v>
      </c>
      <c r="AO7" s="2">
        <f>AN7/AL7*100</f>
        <v>46.1847389558233</v>
      </c>
      <c r="AP7" s="3">
        <f>AN7/AM7*100</f>
        <v>1437.5</v>
      </c>
      <c r="AQ7" s="2">
        <v>10.7</v>
      </c>
      <c r="AR7" s="2"/>
      <c r="AS7" s="2">
        <v>0.4</v>
      </c>
      <c r="AT7" s="2">
        <f>AS7/AQ7*100</f>
        <v>3.738317757009346</v>
      </c>
      <c r="AU7" s="3"/>
      <c r="AV7" s="2">
        <v>113.8</v>
      </c>
      <c r="AW7" s="2">
        <v>4</v>
      </c>
      <c r="AX7" s="2">
        <v>57.1</v>
      </c>
      <c r="AY7" s="2">
        <f>AX7/AV7*100</f>
        <v>50.17574692442882</v>
      </c>
      <c r="AZ7" s="3">
        <f>AX7/AW7*100</f>
        <v>1427.5</v>
      </c>
      <c r="BA7" s="2"/>
      <c r="BB7" s="2"/>
      <c r="BC7" s="2">
        <v>1.9</v>
      </c>
      <c r="BD7" s="2"/>
      <c r="BE7" s="3"/>
      <c r="BF7" s="2">
        <f>BK7+CJ7+CO7+CT7+CY7+DD7</f>
        <v>60.1</v>
      </c>
      <c r="BG7" s="2">
        <f aca="true" t="shared" si="6" ref="BG7:BH34">BL7+CK7+CP7+CU7+CZ7+DE7</f>
        <v>22</v>
      </c>
      <c r="BH7" s="2">
        <f t="shared" si="6"/>
        <v>34.2</v>
      </c>
      <c r="BI7" s="2">
        <f>BH7/BF7*100</f>
        <v>56.905158069883534</v>
      </c>
      <c r="BJ7" s="3">
        <f>BH7/BG7*100</f>
        <v>155.45454545454547</v>
      </c>
      <c r="BK7" s="2">
        <f>BP7+BU7+BZ7+CE7</f>
        <v>55.800000000000004</v>
      </c>
      <c r="BL7" s="2">
        <f aca="true" t="shared" si="7" ref="BL7:BM34">BQ7+BV7+CA7+CF7</f>
        <v>20</v>
      </c>
      <c r="BM7" s="2">
        <f t="shared" si="7"/>
        <v>31.700000000000003</v>
      </c>
      <c r="BN7" s="2">
        <f>BM7/BK7*100</f>
        <v>56.81003584229391</v>
      </c>
      <c r="BO7" s="3">
        <f>BM7/BL7*100</f>
        <v>158.50000000000003</v>
      </c>
      <c r="BP7" s="2">
        <v>44.7</v>
      </c>
      <c r="BQ7" s="2">
        <v>15</v>
      </c>
      <c r="BR7" s="2">
        <v>27.6</v>
      </c>
      <c r="BS7" s="2">
        <f>BR7/BP7*100</f>
        <v>61.74496644295302</v>
      </c>
      <c r="BT7" s="3">
        <f>BR7/BQ7*100</f>
        <v>184</v>
      </c>
      <c r="BU7" s="2"/>
      <c r="BV7" s="2"/>
      <c r="BW7" s="2"/>
      <c r="BX7" s="2"/>
      <c r="BY7" s="3"/>
      <c r="BZ7" s="2">
        <v>11.1</v>
      </c>
      <c r="CA7" s="2">
        <v>5</v>
      </c>
      <c r="CB7" s="2">
        <v>4.1</v>
      </c>
      <c r="CC7" s="2">
        <f>CB7/BZ7*100</f>
        <v>36.93693693693694</v>
      </c>
      <c r="CD7" s="3">
        <f>CB7/CA7*100</f>
        <v>82</v>
      </c>
      <c r="CE7" s="2"/>
      <c r="CF7" s="2"/>
      <c r="CG7" s="2"/>
      <c r="CH7" s="2"/>
      <c r="CI7" s="3"/>
      <c r="CJ7" s="2">
        <v>4.3</v>
      </c>
      <c r="CK7" s="2">
        <v>2</v>
      </c>
      <c r="CL7" s="2">
        <v>2.5</v>
      </c>
      <c r="CM7" s="2">
        <f>CL7/CJ7*100</f>
        <v>58.139534883720934</v>
      </c>
      <c r="CN7" s="3">
        <f>CL7/CK7*100</f>
        <v>125</v>
      </c>
      <c r="CO7" s="2"/>
      <c r="CP7" s="2"/>
      <c r="CQ7" s="2"/>
      <c r="CR7" s="2"/>
      <c r="CS7" s="3"/>
      <c r="CT7" s="2"/>
      <c r="CU7" s="2"/>
      <c r="CV7" s="2"/>
      <c r="CW7" s="2"/>
      <c r="CX7" s="3"/>
      <c r="CY7" s="2"/>
      <c r="CZ7" s="2"/>
      <c r="DA7" s="2"/>
      <c r="DB7" s="2"/>
      <c r="DC7" s="3"/>
      <c r="DD7" s="2"/>
      <c r="DE7" s="2"/>
      <c r="DF7" s="2">
        <v>0</v>
      </c>
      <c r="DG7" s="2"/>
      <c r="DH7" s="3"/>
      <c r="DI7" s="2">
        <f>DN7+DS7+DX7+EC7+EH7+EM7+ER7+EW7</f>
        <v>2458.9</v>
      </c>
      <c r="DJ7" s="2">
        <f aca="true" t="shared" si="8" ref="DJ7:DK34">DO7+DT7+DY7+ED7+EI7+EN7+ES7+EX7</f>
        <v>1420.7</v>
      </c>
      <c r="DK7" s="2">
        <f t="shared" si="8"/>
        <v>1007.1</v>
      </c>
      <c r="DL7" s="2">
        <f>DK7/DI7*100</f>
        <v>40.95733864736264</v>
      </c>
      <c r="DM7" s="3">
        <f>DK7/DJ7*100</f>
        <v>70.8875906243401</v>
      </c>
      <c r="DN7" s="2">
        <v>2309.4</v>
      </c>
      <c r="DO7" s="2">
        <v>1271.2</v>
      </c>
      <c r="DP7" s="2">
        <v>955.8</v>
      </c>
      <c r="DQ7" s="2">
        <f>DP7/DN7*100</f>
        <v>41.38737334372564</v>
      </c>
      <c r="DR7" s="3">
        <f>DP7/DO7*100</f>
        <v>75.18879798615481</v>
      </c>
      <c r="DS7" s="2">
        <v>95.5</v>
      </c>
      <c r="DT7" s="2">
        <v>95.5</v>
      </c>
      <c r="DU7" s="2"/>
      <c r="DV7" s="2"/>
      <c r="DW7" s="3"/>
      <c r="DX7" s="2"/>
      <c r="DY7" s="2"/>
      <c r="DZ7" s="2"/>
      <c r="EA7" s="2"/>
      <c r="EB7" s="3"/>
      <c r="EC7" s="2"/>
      <c r="ED7" s="2"/>
      <c r="EE7" s="2"/>
      <c r="EF7" s="2"/>
      <c r="EG7" s="3"/>
      <c r="EH7" s="2"/>
      <c r="EI7" s="2"/>
      <c r="EJ7" s="2"/>
      <c r="EK7" s="2"/>
      <c r="EL7" s="3"/>
      <c r="EM7" s="2">
        <v>5.4</v>
      </c>
      <c r="EN7" s="2">
        <v>5.4</v>
      </c>
      <c r="EO7" s="2">
        <v>2.7</v>
      </c>
      <c r="EP7" s="2">
        <f>EO7/EM7*100</f>
        <v>50</v>
      </c>
      <c r="EQ7" s="3">
        <f>EO7/EN7*100</f>
        <v>50</v>
      </c>
      <c r="ER7" s="2">
        <v>48.6</v>
      </c>
      <c r="ES7" s="2">
        <v>48.6</v>
      </c>
      <c r="ET7" s="2">
        <v>48.6</v>
      </c>
      <c r="EU7" s="2">
        <f>ET7/ER7*100</f>
        <v>100</v>
      </c>
      <c r="EV7" s="3">
        <f>ET7/ES7*100</f>
        <v>100</v>
      </c>
      <c r="EW7" s="2"/>
      <c r="EX7" s="2"/>
      <c r="EY7" s="2"/>
      <c r="EZ7" s="2"/>
      <c r="FA7" s="3"/>
      <c r="FB7" s="2">
        <f>SUM(FG7+FL7+FQ7+FV7+GA7+GF7++GK7+GP7+GU7)</f>
        <v>0</v>
      </c>
      <c r="FC7" s="2">
        <f aca="true" t="shared" si="9" ref="FC7:FC19">SUM(FH7+FM7+FR7+FW7+GB7+GG7+GL7+GQ7+GV7)</f>
        <v>0</v>
      </c>
      <c r="FD7" s="2">
        <f aca="true" t="shared" si="10" ref="FD7:FD19">SUM(FI7+FN7+FS7+FX7+GC7+GH7+GM7+GR7+GW7)</f>
        <v>0</v>
      </c>
      <c r="FE7" s="2" t="e">
        <f aca="true" t="shared" si="11" ref="FE7:FE19">FD7/FB7*100</f>
        <v>#DIV/0!</v>
      </c>
      <c r="FF7" s="3" t="e">
        <f aca="true" t="shared" si="12" ref="FF7:FF19">FD7/FC7*100</f>
        <v>#DIV/0!</v>
      </c>
      <c r="FG7" s="2"/>
      <c r="FH7" s="2"/>
      <c r="FI7" s="2"/>
      <c r="FJ7" s="2" t="e">
        <f>FI7/FG7*100</f>
        <v>#DIV/0!</v>
      </c>
      <c r="FK7" s="3" t="e">
        <f>FI7/FH7*100</f>
        <v>#DIV/0!</v>
      </c>
      <c r="FL7" s="2"/>
      <c r="FM7" s="2"/>
      <c r="FN7" s="2"/>
      <c r="FO7" s="2" t="e">
        <f>FN7/FL7*100</f>
        <v>#DIV/0!</v>
      </c>
      <c r="FP7" s="3" t="e">
        <f>FN7/FM7*100</f>
        <v>#DIV/0!</v>
      </c>
      <c r="FQ7" s="2"/>
      <c r="FR7" s="2"/>
      <c r="FS7" s="2"/>
      <c r="FT7" s="2" t="e">
        <f>FS7/FQ7*100</f>
        <v>#DIV/0!</v>
      </c>
      <c r="FU7" s="3" t="e">
        <f>FS7/FR7*100</f>
        <v>#DIV/0!</v>
      </c>
      <c r="FV7" s="2"/>
      <c r="FW7" s="2"/>
      <c r="FX7" s="2"/>
      <c r="FY7" s="2" t="e">
        <f>FX7/FV7*100</f>
        <v>#DIV/0!</v>
      </c>
      <c r="FZ7" s="3" t="e">
        <f>FX7/FW7*100</f>
        <v>#DIV/0!</v>
      </c>
      <c r="GA7" s="2"/>
      <c r="GB7" s="2"/>
      <c r="GC7" s="2"/>
      <c r="GD7" s="2" t="e">
        <f>GC7/GA7*100</f>
        <v>#DIV/0!</v>
      </c>
      <c r="GE7" s="3" t="e">
        <f>GC7/GB7*100</f>
        <v>#DIV/0!</v>
      </c>
      <c r="GF7" s="2"/>
      <c r="GG7" s="2"/>
      <c r="GH7" s="2"/>
      <c r="GI7" s="2" t="e">
        <f aca="true" t="shared" si="13" ref="GI7:GI32">GH7/GF7*100</f>
        <v>#DIV/0!</v>
      </c>
      <c r="GJ7" s="3" t="e">
        <f aca="true" t="shared" si="14" ref="GJ7:GJ32">GH7/GG7*100</f>
        <v>#DIV/0!</v>
      </c>
      <c r="GK7" s="2"/>
      <c r="GL7" s="2"/>
      <c r="GM7" s="2"/>
      <c r="GN7" s="2" t="e">
        <f>GM7/GK7*100</f>
        <v>#DIV/0!</v>
      </c>
      <c r="GO7" s="3" t="e">
        <f>GM7/GL7*100</f>
        <v>#DIV/0!</v>
      </c>
      <c r="GP7" s="2"/>
      <c r="GQ7" s="2"/>
      <c r="GR7" s="2"/>
      <c r="GS7" s="2" t="e">
        <f aca="true" t="shared" si="15" ref="GS7:GS32">GR7/GP7*100</f>
        <v>#DIV/0!</v>
      </c>
      <c r="GT7" s="3" t="e">
        <f aca="true" t="shared" si="16" ref="GT7:GT32">GR7/GQ7*100</f>
        <v>#DIV/0!</v>
      </c>
      <c r="GU7" s="2"/>
      <c r="GV7" s="2"/>
      <c r="GW7" s="2"/>
      <c r="GX7" s="2" t="e">
        <f>GW7/GU7*100</f>
        <v>#DIV/0!</v>
      </c>
      <c r="GY7" s="3" t="e">
        <f>GW7/GV7*100</f>
        <v>#DIV/0!</v>
      </c>
      <c r="GZ7" s="2">
        <f aca="true" t="shared" si="17" ref="GZ7:HB33">C7-FB7</f>
        <v>2679.7000000000003</v>
      </c>
      <c r="HA7" s="2">
        <f t="shared" si="17"/>
        <v>1463.2</v>
      </c>
      <c r="HB7" s="2">
        <f t="shared" si="17"/>
        <v>1124.8</v>
      </c>
      <c r="HC7" s="2">
        <f>HB7/GZ7*100</f>
        <v>41.974847930738505</v>
      </c>
      <c r="HD7" s="3">
        <f>HB7/HA7*100</f>
        <v>76.87260798250409</v>
      </c>
      <c r="HE7" s="2">
        <f>HJ7+HY7</f>
        <v>-2679.7000000000003</v>
      </c>
      <c r="HF7" s="2">
        <f aca="true" t="shared" si="18" ref="HF7:HG34">HK7+HZ7</f>
        <v>-1463.2</v>
      </c>
      <c r="HG7" s="2">
        <f t="shared" si="18"/>
        <v>-1124.8</v>
      </c>
      <c r="HH7" s="2">
        <f>HG7/HE7*100</f>
        <v>41.974847930738505</v>
      </c>
      <c r="HI7" s="3">
        <f>HG7/HF7*100</f>
        <v>76.87260798250409</v>
      </c>
      <c r="HJ7" s="2"/>
      <c r="HK7" s="2"/>
      <c r="HL7" s="2"/>
      <c r="HM7" s="2"/>
      <c r="HN7" s="3"/>
      <c r="HO7" s="2"/>
      <c r="HP7" s="2"/>
      <c r="HQ7" s="2"/>
      <c r="HR7" s="2"/>
      <c r="HS7" s="3"/>
      <c r="HT7" s="2"/>
      <c r="HU7" s="2"/>
      <c r="HV7" s="2"/>
      <c r="HW7" s="2"/>
      <c r="HX7" s="3"/>
      <c r="HY7" s="2">
        <f>ID7+II7</f>
        <v>-2679.7000000000003</v>
      </c>
      <c r="HZ7" s="2">
        <f>IE7+IJ7</f>
        <v>-1463.2</v>
      </c>
      <c r="IA7" s="2">
        <f>IF7+IK7</f>
        <v>-1124.8</v>
      </c>
      <c r="IB7" s="2">
        <f>IA7/HY7*100</f>
        <v>41.974847930738505</v>
      </c>
      <c r="IC7" s="3">
        <f>IA7/HZ7*100</f>
        <v>76.87260798250409</v>
      </c>
      <c r="ID7" s="2">
        <f>-(C7+HO7)</f>
        <v>-2679.7000000000003</v>
      </c>
      <c r="IE7" s="2">
        <f aca="true" t="shared" si="19" ref="IE7:IF34">-(D7+HP7)</f>
        <v>-1463.2</v>
      </c>
      <c r="IF7" s="2">
        <f t="shared" si="19"/>
        <v>-1124.8</v>
      </c>
      <c r="IG7" s="2">
        <f>IF7/ID7*100</f>
        <v>41.974847930738505</v>
      </c>
      <c r="IH7" s="3">
        <f>IF7/IE7*100</f>
        <v>76.87260798250409</v>
      </c>
      <c r="II7" s="2">
        <f aca="true" t="shared" si="20" ref="II7:IK32">FB7-HT7</f>
        <v>0</v>
      </c>
      <c r="IJ7" s="2">
        <f t="shared" si="20"/>
        <v>0</v>
      </c>
      <c r="IK7" s="2">
        <f t="shared" si="20"/>
        <v>0</v>
      </c>
      <c r="IL7" s="2" t="e">
        <f>IK7/II7*100</f>
        <v>#DIV/0!</v>
      </c>
      <c r="IM7" s="3" t="e">
        <f>IK7/IJ7*100</f>
        <v>#DIV/0!</v>
      </c>
      <c r="IN7" s="3">
        <v>39.9</v>
      </c>
      <c r="IO7" s="3">
        <v>28.5</v>
      </c>
      <c r="IP7" s="3">
        <v>0</v>
      </c>
      <c r="IQ7" s="3">
        <v>0</v>
      </c>
      <c r="IR7" s="6"/>
    </row>
    <row r="8" spans="1:252" ht="17.25" customHeight="1">
      <c r="A8" s="13">
        <v>2</v>
      </c>
      <c r="B8" s="15" t="s">
        <v>63</v>
      </c>
      <c r="C8" s="2">
        <f aca="true" t="shared" si="21" ref="C8:C19">H8+DI8</f>
        <v>0</v>
      </c>
      <c r="D8" s="2"/>
      <c r="E8" s="2"/>
      <c r="F8" s="2"/>
      <c r="G8" s="3"/>
      <c r="H8" s="2">
        <f t="shared" si="1"/>
        <v>0</v>
      </c>
      <c r="I8" s="2"/>
      <c r="J8" s="2"/>
      <c r="K8" s="2"/>
      <c r="L8" s="3"/>
      <c r="M8" s="2">
        <f aca="true" t="shared" si="22" ref="M8:M19">R8+AB8+AL8+BA8</f>
        <v>0</v>
      </c>
      <c r="N8" s="2"/>
      <c r="O8" s="2">
        <f t="shared" si="2"/>
        <v>0</v>
      </c>
      <c r="P8" s="2" t="e">
        <f aca="true" t="shared" si="23" ref="P8:P19">O8/M8*100</f>
        <v>#DIV/0!</v>
      </c>
      <c r="Q8" s="3"/>
      <c r="R8" s="2">
        <f aca="true" t="shared" si="24" ref="R8:R19">W8</f>
        <v>0</v>
      </c>
      <c r="S8" s="2"/>
      <c r="T8" s="2"/>
      <c r="U8" s="2"/>
      <c r="V8" s="3"/>
      <c r="W8" s="2"/>
      <c r="X8" s="2"/>
      <c r="Y8" s="2"/>
      <c r="Z8" s="2"/>
      <c r="AA8" s="3"/>
      <c r="AB8" s="2">
        <f t="shared" si="4"/>
        <v>0</v>
      </c>
      <c r="AC8" s="2"/>
      <c r="AD8" s="2">
        <f aca="true" t="shared" si="25" ref="AD8:AD23">AI8</f>
        <v>0</v>
      </c>
      <c r="AE8" s="2"/>
      <c r="AF8" s="3"/>
      <c r="AG8" s="2"/>
      <c r="AH8" s="2"/>
      <c r="AI8" s="2"/>
      <c r="AJ8" s="2"/>
      <c r="AK8" s="3"/>
      <c r="AL8" s="2">
        <f aca="true" t="shared" si="26" ref="AL8:AL20">AQ8+AV8</f>
        <v>0</v>
      </c>
      <c r="AM8" s="2"/>
      <c r="AN8" s="2"/>
      <c r="AO8" s="2"/>
      <c r="AP8" s="3"/>
      <c r="AQ8" s="2"/>
      <c r="AR8" s="2"/>
      <c r="AS8" s="2"/>
      <c r="AT8" s="2"/>
      <c r="AU8" s="3"/>
      <c r="AV8" s="2"/>
      <c r="AW8" s="2"/>
      <c r="AX8" s="2"/>
      <c r="AY8" s="2"/>
      <c r="AZ8" s="3"/>
      <c r="BA8" s="2"/>
      <c r="BB8" s="2"/>
      <c r="BC8" s="2"/>
      <c r="BD8" s="2"/>
      <c r="BE8" s="3"/>
      <c r="BF8" s="2">
        <f aca="true" t="shared" si="27" ref="BF8:BF19">BK8+CJ8+CO8+CT8+CY8+DD8</f>
        <v>0</v>
      </c>
      <c r="BG8" s="2"/>
      <c r="BH8" s="2"/>
      <c r="BI8" s="2"/>
      <c r="BJ8" s="3"/>
      <c r="BK8" s="2">
        <f aca="true" t="shared" si="28" ref="BK8:BK21">BP8+BU8+BZ8+CE8</f>
        <v>0</v>
      </c>
      <c r="BL8" s="2"/>
      <c r="BM8" s="2"/>
      <c r="BN8" s="2"/>
      <c r="BO8" s="3"/>
      <c r="BP8" s="2"/>
      <c r="BQ8" s="2"/>
      <c r="BR8" s="2"/>
      <c r="BS8" s="2"/>
      <c r="BT8" s="3"/>
      <c r="BU8" s="2"/>
      <c r="BV8" s="2"/>
      <c r="BW8" s="2"/>
      <c r="BX8" s="2"/>
      <c r="BY8" s="3"/>
      <c r="BZ8" s="2"/>
      <c r="CA8" s="2"/>
      <c r="CB8" s="2"/>
      <c r="CC8" s="2"/>
      <c r="CD8" s="3"/>
      <c r="CE8" s="2"/>
      <c r="CF8" s="2"/>
      <c r="CG8" s="2"/>
      <c r="CH8" s="2"/>
      <c r="CI8" s="3"/>
      <c r="CJ8" s="2"/>
      <c r="CK8" s="2"/>
      <c r="CL8" s="2"/>
      <c r="CM8" s="2"/>
      <c r="CN8" s="3"/>
      <c r="CO8" s="2"/>
      <c r="CP8" s="2"/>
      <c r="CQ8" s="2"/>
      <c r="CR8" s="2"/>
      <c r="CS8" s="3"/>
      <c r="CT8" s="2"/>
      <c r="CU8" s="2"/>
      <c r="CV8" s="2"/>
      <c r="CW8" s="2"/>
      <c r="CX8" s="3"/>
      <c r="CY8" s="2"/>
      <c r="CZ8" s="2"/>
      <c r="DA8" s="2"/>
      <c r="DB8" s="2"/>
      <c r="DC8" s="3"/>
      <c r="DD8" s="2"/>
      <c r="DE8" s="2"/>
      <c r="DF8" s="2"/>
      <c r="DG8" s="2"/>
      <c r="DH8" s="3"/>
      <c r="DI8" s="2">
        <f aca="true" t="shared" si="29" ref="DI8:DI20">DN8+DS8+DX8+EC8+EH8+EM8+ER8+EW8</f>
        <v>0</v>
      </c>
      <c r="DJ8" s="2"/>
      <c r="DK8" s="2"/>
      <c r="DL8" s="2"/>
      <c r="DM8" s="3"/>
      <c r="DN8" s="2"/>
      <c r="DO8" s="2"/>
      <c r="DP8" s="2"/>
      <c r="DQ8" s="2"/>
      <c r="DR8" s="3"/>
      <c r="DS8" s="2"/>
      <c r="DT8" s="2"/>
      <c r="DU8" s="2"/>
      <c r="DV8" s="2"/>
      <c r="DW8" s="3"/>
      <c r="DX8" s="2"/>
      <c r="DY8" s="2"/>
      <c r="DZ8" s="2"/>
      <c r="EA8" s="2"/>
      <c r="EB8" s="3"/>
      <c r="EC8" s="2"/>
      <c r="ED8" s="2"/>
      <c r="EE8" s="2"/>
      <c r="EF8" s="2"/>
      <c r="EG8" s="3"/>
      <c r="EH8" s="2"/>
      <c r="EI8" s="2"/>
      <c r="EJ8" s="2"/>
      <c r="EK8" s="2"/>
      <c r="EL8" s="3"/>
      <c r="EM8" s="2"/>
      <c r="EN8" s="2"/>
      <c r="EO8" s="2"/>
      <c r="EP8" s="2"/>
      <c r="EQ8" s="3"/>
      <c r="ER8" s="2"/>
      <c r="ES8" s="2"/>
      <c r="ET8" s="2"/>
      <c r="EU8" s="2"/>
      <c r="EV8" s="3"/>
      <c r="EW8" s="2"/>
      <c r="EX8" s="2"/>
      <c r="EY8" s="2"/>
      <c r="EZ8" s="2"/>
      <c r="FA8" s="3"/>
      <c r="FB8" s="2">
        <f aca="true" t="shared" si="30" ref="FB8:FB19">SUM(FG8+FL8+FQ8+FV8+GA8+GF8++GK8+GP8+GU8)</f>
        <v>0</v>
      </c>
      <c r="FC8" s="2">
        <f t="shared" si="9"/>
        <v>0</v>
      </c>
      <c r="FD8" s="2">
        <f t="shared" si="10"/>
        <v>0</v>
      </c>
      <c r="FE8" s="2" t="e">
        <f t="shared" si="11"/>
        <v>#DIV/0!</v>
      </c>
      <c r="FF8" s="3" t="e">
        <f t="shared" si="12"/>
        <v>#DIV/0!</v>
      </c>
      <c r="FG8" s="2"/>
      <c r="FH8" s="2"/>
      <c r="FI8" s="2"/>
      <c r="FJ8" s="2" t="e">
        <f aca="true" t="shared" si="31" ref="FJ8:FJ19">FI8/FG8*100</f>
        <v>#DIV/0!</v>
      </c>
      <c r="FK8" s="3" t="e">
        <f aca="true" t="shared" si="32" ref="FK8:FK19">FI8/FH8*100</f>
        <v>#DIV/0!</v>
      </c>
      <c r="FL8" s="2"/>
      <c r="FM8" s="2"/>
      <c r="FN8" s="2"/>
      <c r="FO8" s="2" t="e">
        <f aca="true" t="shared" si="33" ref="FO8:FO19">FN8/FL8*100</f>
        <v>#DIV/0!</v>
      </c>
      <c r="FP8" s="3" t="e">
        <f aca="true" t="shared" si="34" ref="FP8:FP19">FN8/FM8*100</f>
        <v>#DIV/0!</v>
      </c>
      <c r="FQ8" s="2"/>
      <c r="FR8" s="2"/>
      <c r="FS8" s="2"/>
      <c r="FT8" s="2" t="e">
        <f aca="true" t="shared" si="35" ref="FT8:FT19">FS8/FQ8*100</f>
        <v>#DIV/0!</v>
      </c>
      <c r="FU8" s="3" t="e">
        <f aca="true" t="shared" si="36" ref="FU8:FU19">FS8/FR8*100</f>
        <v>#DIV/0!</v>
      </c>
      <c r="FV8" s="2"/>
      <c r="FW8" s="2"/>
      <c r="FX8" s="2"/>
      <c r="FY8" s="2" t="e">
        <f aca="true" t="shared" si="37" ref="FY8:FY19">FX8/FV8*100</f>
        <v>#DIV/0!</v>
      </c>
      <c r="FZ8" s="3" t="e">
        <f aca="true" t="shared" si="38" ref="FZ8:FZ19">FX8/FW8*100</f>
        <v>#DIV/0!</v>
      </c>
      <c r="GA8" s="2"/>
      <c r="GB8" s="2"/>
      <c r="GC8" s="2"/>
      <c r="GD8" s="2" t="e">
        <f aca="true" t="shared" si="39" ref="GD8:GD19">GC8/GA8*100</f>
        <v>#DIV/0!</v>
      </c>
      <c r="GE8" s="3" t="e">
        <f aca="true" t="shared" si="40" ref="GE8:GE19">GC8/GB8*100</f>
        <v>#DIV/0!</v>
      </c>
      <c r="GF8" s="2"/>
      <c r="GG8" s="2"/>
      <c r="GH8" s="2"/>
      <c r="GI8" s="2" t="e">
        <f t="shared" si="13"/>
        <v>#DIV/0!</v>
      </c>
      <c r="GJ8" s="3" t="e">
        <f t="shared" si="14"/>
        <v>#DIV/0!</v>
      </c>
      <c r="GK8" s="2"/>
      <c r="GL8" s="2"/>
      <c r="GM8" s="2"/>
      <c r="GN8" s="2" t="e">
        <f aca="true" t="shared" si="41" ref="GN8:GN19">GM8/GK8*100</f>
        <v>#DIV/0!</v>
      </c>
      <c r="GO8" s="3" t="e">
        <f aca="true" t="shared" si="42" ref="GO8:GO19">GM8/GL8*100</f>
        <v>#DIV/0!</v>
      </c>
      <c r="GP8" s="2"/>
      <c r="GQ8" s="2"/>
      <c r="GR8" s="2"/>
      <c r="GS8" s="2" t="e">
        <f t="shared" si="15"/>
        <v>#DIV/0!</v>
      </c>
      <c r="GT8" s="3" t="e">
        <f t="shared" si="16"/>
        <v>#DIV/0!</v>
      </c>
      <c r="GU8" s="2"/>
      <c r="GV8" s="2"/>
      <c r="GW8" s="2"/>
      <c r="GX8" s="2" t="e">
        <f aca="true" t="shared" si="43" ref="GX8:GX21">GW8/GU8*100</f>
        <v>#DIV/0!</v>
      </c>
      <c r="GY8" s="3" t="e">
        <f aca="true" t="shared" si="44" ref="GY8:GY21">GW8/GV8*100</f>
        <v>#DIV/0!</v>
      </c>
      <c r="GZ8" s="2"/>
      <c r="HA8" s="2"/>
      <c r="HB8" s="2"/>
      <c r="HC8" s="2"/>
      <c r="HD8" s="3"/>
      <c r="HE8" s="2"/>
      <c r="HF8" s="2"/>
      <c r="HG8" s="2"/>
      <c r="HH8" s="2"/>
      <c r="HI8" s="3"/>
      <c r="HJ8" s="2"/>
      <c r="HK8" s="2"/>
      <c r="HL8" s="2"/>
      <c r="HM8" s="2"/>
      <c r="HN8" s="3"/>
      <c r="HO8" s="2"/>
      <c r="HP8" s="2"/>
      <c r="HQ8" s="2"/>
      <c r="HR8" s="2"/>
      <c r="HS8" s="3"/>
      <c r="HT8" s="2"/>
      <c r="HU8" s="2"/>
      <c r="HV8" s="2"/>
      <c r="HW8" s="2"/>
      <c r="HX8" s="3"/>
      <c r="HY8" s="2"/>
      <c r="HZ8" s="2"/>
      <c r="IA8" s="2"/>
      <c r="IB8" s="2"/>
      <c r="IC8" s="3"/>
      <c r="ID8" s="2"/>
      <c r="IE8" s="2"/>
      <c r="IF8" s="2"/>
      <c r="IG8" s="2"/>
      <c r="IH8" s="3"/>
      <c r="II8" s="2"/>
      <c r="IJ8" s="2"/>
      <c r="IK8" s="2"/>
      <c r="IL8" s="2"/>
      <c r="IM8" s="3"/>
      <c r="IN8" s="3"/>
      <c r="IO8" s="3"/>
      <c r="IP8" s="3"/>
      <c r="IQ8" s="3"/>
      <c r="IR8" s="6"/>
    </row>
    <row r="9" spans="1:252" ht="17.25" customHeight="1">
      <c r="A9" s="13">
        <v>3</v>
      </c>
      <c r="B9" s="15" t="s">
        <v>64</v>
      </c>
      <c r="C9" s="2">
        <f t="shared" si="21"/>
        <v>0</v>
      </c>
      <c r="D9" s="2"/>
      <c r="E9" s="2"/>
      <c r="F9" s="2"/>
      <c r="G9" s="3"/>
      <c r="H9" s="2">
        <f t="shared" si="1"/>
        <v>0</v>
      </c>
      <c r="I9" s="2"/>
      <c r="J9" s="2"/>
      <c r="K9" s="2"/>
      <c r="L9" s="3"/>
      <c r="M9" s="2">
        <f t="shared" si="22"/>
        <v>0</v>
      </c>
      <c r="N9" s="2"/>
      <c r="O9" s="2">
        <f t="shared" si="2"/>
        <v>0</v>
      </c>
      <c r="P9" s="2" t="e">
        <f t="shared" si="23"/>
        <v>#DIV/0!</v>
      </c>
      <c r="Q9" s="3"/>
      <c r="R9" s="2">
        <f t="shared" si="24"/>
        <v>0</v>
      </c>
      <c r="S9" s="2"/>
      <c r="T9" s="2"/>
      <c r="U9" s="2"/>
      <c r="V9" s="3"/>
      <c r="W9" s="2"/>
      <c r="X9" s="2"/>
      <c r="Y9" s="2"/>
      <c r="Z9" s="2"/>
      <c r="AA9" s="3"/>
      <c r="AB9" s="2">
        <f t="shared" si="4"/>
        <v>0</v>
      </c>
      <c r="AC9" s="2"/>
      <c r="AD9" s="2">
        <f t="shared" si="25"/>
        <v>0</v>
      </c>
      <c r="AE9" s="2"/>
      <c r="AF9" s="3"/>
      <c r="AG9" s="2"/>
      <c r="AH9" s="2"/>
      <c r="AI9" s="2"/>
      <c r="AJ9" s="2"/>
      <c r="AK9" s="3"/>
      <c r="AL9" s="2">
        <f t="shared" si="26"/>
        <v>0</v>
      </c>
      <c r="AM9" s="2"/>
      <c r="AN9" s="2"/>
      <c r="AO9" s="2"/>
      <c r="AP9" s="3"/>
      <c r="AQ9" s="2"/>
      <c r="AR9" s="2"/>
      <c r="AS9" s="2"/>
      <c r="AT9" s="2"/>
      <c r="AU9" s="3"/>
      <c r="AV9" s="2"/>
      <c r="AW9" s="2"/>
      <c r="AX9" s="2"/>
      <c r="AY9" s="2"/>
      <c r="AZ9" s="3"/>
      <c r="BA9" s="2"/>
      <c r="BB9" s="2"/>
      <c r="BC9" s="2"/>
      <c r="BD9" s="2"/>
      <c r="BE9" s="3"/>
      <c r="BF9" s="2">
        <f t="shared" si="27"/>
        <v>0</v>
      </c>
      <c r="BG9" s="2"/>
      <c r="BH9" s="2"/>
      <c r="BI9" s="2"/>
      <c r="BJ9" s="3"/>
      <c r="BK9" s="2">
        <f t="shared" si="28"/>
        <v>0</v>
      </c>
      <c r="BL9" s="2"/>
      <c r="BM9" s="2"/>
      <c r="BN9" s="2"/>
      <c r="BO9" s="3"/>
      <c r="BP9" s="2"/>
      <c r="BQ9" s="2"/>
      <c r="BR9" s="2"/>
      <c r="BS9" s="2"/>
      <c r="BT9" s="3"/>
      <c r="BU9" s="2"/>
      <c r="BV9" s="2"/>
      <c r="BW9" s="2"/>
      <c r="BX9" s="2"/>
      <c r="BY9" s="3"/>
      <c r="BZ9" s="2"/>
      <c r="CA9" s="2"/>
      <c r="CB9" s="2"/>
      <c r="CC9" s="2"/>
      <c r="CD9" s="3"/>
      <c r="CE9" s="2"/>
      <c r="CF9" s="2"/>
      <c r="CG9" s="2"/>
      <c r="CH9" s="2"/>
      <c r="CI9" s="3"/>
      <c r="CJ9" s="2"/>
      <c r="CK9" s="2"/>
      <c r="CL9" s="2"/>
      <c r="CM9" s="2"/>
      <c r="CN9" s="3"/>
      <c r="CO9" s="2"/>
      <c r="CP9" s="2"/>
      <c r="CQ9" s="2"/>
      <c r="CR9" s="2"/>
      <c r="CS9" s="3"/>
      <c r="CT9" s="2"/>
      <c r="CU9" s="2"/>
      <c r="CV9" s="2"/>
      <c r="CW9" s="2"/>
      <c r="CX9" s="3"/>
      <c r="CY9" s="2"/>
      <c r="CZ9" s="2"/>
      <c r="DA9" s="2"/>
      <c r="DB9" s="2"/>
      <c r="DC9" s="3"/>
      <c r="DD9" s="2"/>
      <c r="DE9" s="2"/>
      <c r="DF9" s="2"/>
      <c r="DG9" s="2"/>
      <c r="DH9" s="3"/>
      <c r="DI9" s="2">
        <f t="shared" si="29"/>
        <v>0</v>
      </c>
      <c r="DJ9" s="2"/>
      <c r="DK9" s="2"/>
      <c r="DL9" s="2"/>
      <c r="DM9" s="3"/>
      <c r="DN9" s="2"/>
      <c r="DO9" s="2"/>
      <c r="DP9" s="2"/>
      <c r="DQ9" s="2"/>
      <c r="DR9" s="3"/>
      <c r="DS9" s="2"/>
      <c r="DT9" s="2"/>
      <c r="DU9" s="2"/>
      <c r="DV9" s="2"/>
      <c r="DW9" s="3"/>
      <c r="DX9" s="2"/>
      <c r="DY9" s="2"/>
      <c r="DZ9" s="2"/>
      <c r="EA9" s="2"/>
      <c r="EB9" s="3"/>
      <c r="EC9" s="2"/>
      <c r="ED9" s="2"/>
      <c r="EE9" s="2"/>
      <c r="EF9" s="2"/>
      <c r="EG9" s="3"/>
      <c r="EH9" s="2"/>
      <c r="EI9" s="2"/>
      <c r="EJ9" s="2"/>
      <c r="EK9" s="2"/>
      <c r="EL9" s="3"/>
      <c r="EM9" s="2"/>
      <c r="EN9" s="2"/>
      <c r="EO9" s="2"/>
      <c r="EP9" s="2"/>
      <c r="EQ9" s="3"/>
      <c r="ER9" s="2"/>
      <c r="ES9" s="2"/>
      <c r="ET9" s="2"/>
      <c r="EU9" s="2"/>
      <c r="EV9" s="3"/>
      <c r="EW9" s="2"/>
      <c r="EX9" s="2"/>
      <c r="EY9" s="2"/>
      <c r="EZ9" s="2"/>
      <c r="FA9" s="3"/>
      <c r="FB9" s="2">
        <f t="shared" si="30"/>
        <v>0</v>
      </c>
      <c r="FC9" s="2">
        <f t="shared" si="9"/>
        <v>0</v>
      </c>
      <c r="FD9" s="2">
        <f t="shared" si="10"/>
        <v>0</v>
      </c>
      <c r="FE9" s="2" t="e">
        <f t="shared" si="11"/>
        <v>#DIV/0!</v>
      </c>
      <c r="FF9" s="3" t="e">
        <f t="shared" si="12"/>
        <v>#DIV/0!</v>
      </c>
      <c r="FG9" s="2"/>
      <c r="FH9" s="2"/>
      <c r="FI9" s="2"/>
      <c r="FJ9" s="2" t="e">
        <f t="shared" si="31"/>
        <v>#DIV/0!</v>
      </c>
      <c r="FK9" s="3" t="e">
        <f t="shared" si="32"/>
        <v>#DIV/0!</v>
      </c>
      <c r="FL9" s="2"/>
      <c r="FM9" s="2"/>
      <c r="FN9" s="2"/>
      <c r="FO9" s="2" t="e">
        <f t="shared" si="33"/>
        <v>#DIV/0!</v>
      </c>
      <c r="FP9" s="3" t="e">
        <f t="shared" si="34"/>
        <v>#DIV/0!</v>
      </c>
      <c r="FQ9" s="2"/>
      <c r="FR9" s="2"/>
      <c r="FS9" s="2"/>
      <c r="FT9" s="2" t="e">
        <f t="shared" si="35"/>
        <v>#DIV/0!</v>
      </c>
      <c r="FU9" s="3" t="e">
        <f t="shared" si="36"/>
        <v>#DIV/0!</v>
      </c>
      <c r="FV9" s="2"/>
      <c r="FW9" s="2"/>
      <c r="FX9" s="2"/>
      <c r="FY9" s="2" t="e">
        <f t="shared" si="37"/>
        <v>#DIV/0!</v>
      </c>
      <c r="FZ9" s="3" t="e">
        <f t="shared" si="38"/>
        <v>#DIV/0!</v>
      </c>
      <c r="GA9" s="2"/>
      <c r="GB9" s="2"/>
      <c r="GC9" s="2"/>
      <c r="GD9" s="2" t="e">
        <f t="shared" si="39"/>
        <v>#DIV/0!</v>
      </c>
      <c r="GE9" s="3" t="e">
        <f t="shared" si="40"/>
        <v>#DIV/0!</v>
      </c>
      <c r="GF9" s="2"/>
      <c r="GG9" s="2"/>
      <c r="GH9" s="2"/>
      <c r="GI9" s="2" t="e">
        <f t="shared" si="13"/>
        <v>#DIV/0!</v>
      </c>
      <c r="GJ9" s="3" t="e">
        <f t="shared" si="14"/>
        <v>#DIV/0!</v>
      </c>
      <c r="GK9" s="2"/>
      <c r="GL9" s="2"/>
      <c r="GM9" s="2"/>
      <c r="GN9" s="2" t="e">
        <f t="shared" si="41"/>
        <v>#DIV/0!</v>
      </c>
      <c r="GO9" s="3" t="e">
        <f t="shared" si="42"/>
        <v>#DIV/0!</v>
      </c>
      <c r="GP9" s="2"/>
      <c r="GQ9" s="2"/>
      <c r="GR9" s="2"/>
      <c r="GS9" s="2" t="e">
        <f t="shared" si="15"/>
        <v>#DIV/0!</v>
      </c>
      <c r="GT9" s="3" t="e">
        <f t="shared" si="16"/>
        <v>#DIV/0!</v>
      </c>
      <c r="GU9" s="2"/>
      <c r="GV9" s="2"/>
      <c r="GW9" s="2"/>
      <c r="GX9" s="2" t="e">
        <f t="shared" si="43"/>
        <v>#DIV/0!</v>
      </c>
      <c r="GY9" s="3" t="e">
        <f t="shared" si="44"/>
        <v>#DIV/0!</v>
      </c>
      <c r="GZ9" s="2"/>
      <c r="HA9" s="2"/>
      <c r="HB9" s="2"/>
      <c r="HC9" s="2"/>
      <c r="HD9" s="3"/>
      <c r="HE9" s="2"/>
      <c r="HF9" s="2"/>
      <c r="HG9" s="2"/>
      <c r="HH9" s="2"/>
      <c r="HI9" s="3"/>
      <c r="HJ9" s="2"/>
      <c r="HK9" s="2"/>
      <c r="HL9" s="2"/>
      <c r="HM9" s="2"/>
      <c r="HN9" s="3"/>
      <c r="HO9" s="2"/>
      <c r="HP9" s="2"/>
      <c r="HQ9" s="2"/>
      <c r="HR9" s="2"/>
      <c r="HS9" s="3"/>
      <c r="HT9" s="2"/>
      <c r="HU9" s="2"/>
      <c r="HV9" s="2"/>
      <c r="HW9" s="2"/>
      <c r="HX9" s="3"/>
      <c r="HY9" s="2"/>
      <c r="HZ9" s="2"/>
      <c r="IA9" s="2"/>
      <c r="IB9" s="2"/>
      <c r="IC9" s="3"/>
      <c r="ID9" s="2"/>
      <c r="IE9" s="2"/>
      <c r="IF9" s="2"/>
      <c r="IG9" s="2"/>
      <c r="IH9" s="3"/>
      <c r="II9" s="2"/>
      <c r="IJ9" s="2"/>
      <c r="IK9" s="2"/>
      <c r="IL9" s="2"/>
      <c r="IM9" s="3"/>
      <c r="IN9" s="3"/>
      <c r="IO9" s="3"/>
      <c r="IP9" s="3"/>
      <c r="IQ9" s="3"/>
      <c r="IR9" s="6"/>
    </row>
    <row r="10" spans="1:252" ht="17.25" customHeight="1">
      <c r="A10" s="13">
        <v>4</v>
      </c>
      <c r="B10" s="15" t="s">
        <v>65</v>
      </c>
      <c r="C10" s="2">
        <f t="shared" si="21"/>
        <v>0</v>
      </c>
      <c r="D10" s="2"/>
      <c r="E10" s="2"/>
      <c r="F10" s="2"/>
      <c r="G10" s="3"/>
      <c r="H10" s="2">
        <f t="shared" si="1"/>
        <v>0</v>
      </c>
      <c r="I10" s="2"/>
      <c r="J10" s="2"/>
      <c r="K10" s="2"/>
      <c r="L10" s="3"/>
      <c r="M10" s="2">
        <f t="shared" si="22"/>
        <v>0</v>
      </c>
      <c r="N10" s="2"/>
      <c r="O10" s="2">
        <f t="shared" si="2"/>
        <v>0</v>
      </c>
      <c r="P10" s="2" t="e">
        <f t="shared" si="23"/>
        <v>#DIV/0!</v>
      </c>
      <c r="Q10" s="3"/>
      <c r="R10" s="2">
        <f t="shared" si="24"/>
        <v>0</v>
      </c>
      <c r="S10" s="2"/>
      <c r="T10" s="2"/>
      <c r="U10" s="2"/>
      <c r="V10" s="3"/>
      <c r="W10" s="2"/>
      <c r="X10" s="2"/>
      <c r="Y10" s="2"/>
      <c r="Z10" s="2"/>
      <c r="AA10" s="3"/>
      <c r="AB10" s="2">
        <f t="shared" si="4"/>
        <v>0</v>
      </c>
      <c r="AC10" s="2"/>
      <c r="AD10" s="2">
        <f t="shared" si="25"/>
        <v>0</v>
      </c>
      <c r="AE10" s="2"/>
      <c r="AF10" s="3"/>
      <c r="AG10" s="2"/>
      <c r="AH10" s="2"/>
      <c r="AI10" s="2"/>
      <c r="AJ10" s="2"/>
      <c r="AK10" s="3"/>
      <c r="AL10" s="2">
        <f t="shared" si="26"/>
        <v>0</v>
      </c>
      <c r="AM10" s="2"/>
      <c r="AN10" s="2"/>
      <c r="AO10" s="2"/>
      <c r="AP10" s="3"/>
      <c r="AQ10" s="2"/>
      <c r="AR10" s="2"/>
      <c r="AS10" s="2"/>
      <c r="AT10" s="2"/>
      <c r="AU10" s="3"/>
      <c r="AV10" s="2"/>
      <c r="AW10" s="2"/>
      <c r="AX10" s="2"/>
      <c r="AY10" s="2"/>
      <c r="AZ10" s="3"/>
      <c r="BA10" s="2"/>
      <c r="BB10" s="2"/>
      <c r="BC10" s="2"/>
      <c r="BD10" s="2"/>
      <c r="BE10" s="3"/>
      <c r="BF10" s="2">
        <f t="shared" si="27"/>
        <v>0</v>
      </c>
      <c r="BG10" s="2"/>
      <c r="BH10" s="2"/>
      <c r="BI10" s="2"/>
      <c r="BJ10" s="3"/>
      <c r="BK10" s="2">
        <f t="shared" si="28"/>
        <v>0</v>
      </c>
      <c r="BL10" s="2"/>
      <c r="BM10" s="2"/>
      <c r="BN10" s="2"/>
      <c r="BO10" s="3"/>
      <c r="BP10" s="2"/>
      <c r="BQ10" s="2"/>
      <c r="BR10" s="2"/>
      <c r="BS10" s="2"/>
      <c r="BT10" s="3"/>
      <c r="BU10" s="2"/>
      <c r="BV10" s="2"/>
      <c r="BW10" s="2"/>
      <c r="BX10" s="2"/>
      <c r="BY10" s="3"/>
      <c r="BZ10" s="2"/>
      <c r="CA10" s="2"/>
      <c r="CB10" s="2"/>
      <c r="CC10" s="2"/>
      <c r="CD10" s="3"/>
      <c r="CE10" s="2"/>
      <c r="CF10" s="2"/>
      <c r="CG10" s="2"/>
      <c r="CH10" s="2"/>
      <c r="CI10" s="3"/>
      <c r="CJ10" s="2"/>
      <c r="CK10" s="2"/>
      <c r="CL10" s="2"/>
      <c r="CM10" s="2"/>
      <c r="CN10" s="3"/>
      <c r="CO10" s="2"/>
      <c r="CP10" s="2"/>
      <c r="CQ10" s="2"/>
      <c r="CR10" s="2"/>
      <c r="CS10" s="3"/>
      <c r="CT10" s="2"/>
      <c r="CU10" s="2"/>
      <c r="CV10" s="2"/>
      <c r="CW10" s="2"/>
      <c r="CX10" s="3"/>
      <c r="CY10" s="2"/>
      <c r="CZ10" s="2"/>
      <c r="DA10" s="2"/>
      <c r="DB10" s="2"/>
      <c r="DC10" s="3"/>
      <c r="DD10" s="2"/>
      <c r="DE10" s="2"/>
      <c r="DF10" s="2"/>
      <c r="DG10" s="2"/>
      <c r="DH10" s="3"/>
      <c r="DI10" s="2">
        <f t="shared" si="29"/>
        <v>0</v>
      </c>
      <c r="DJ10" s="2"/>
      <c r="DK10" s="2"/>
      <c r="DL10" s="2"/>
      <c r="DM10" s="3"/>
      <c r="DN10" s="2"/>
      <c r="DO10" s="2"/>
      <c r="DP10" s="2"/>
      <c r="DQ10" s="2"/>
      <c r="DR10" s="3"/>
      <c r="DS10" s="2"/>
      <c r="DT10" s="2"/>
      <c r="DU10" s="2"/>
      <c r="DV10" s="2"/>
      <c r="DW10" s="3"/>
      <c r="DX10" s="2"/>
      <c r="DY10" s="2"/>
      <c r="DZ10" s="2"/>
      <c r="EA10" s="2"/>
      <c r="EB10" s="3"/>
      <c r="EC10" s="2"/>
      <c r="ED10" s="2"/>
      <c r="EE10" s="2"/>
      <c r="EF10" s="2"/>
      <c r="EG10" s="3"/>
      <c r="EH10" s="2"/>
      <c r="EI10" s="2"/>
      <c r="EJ10" s="2"/>
      <c r="EK10" s="2"/>
      <c r="EL10" s="3"/>
      <c r="EM10" s="2"/>
      <c r="EN10" s="2"/>
      <c r="EO10" s="2"/>
      <c r="EP10" s="2"/>
      <c r="EQ10" s="3"/>
      <c r="ER10" s="2"/>
      <c r="ES10" s="2"/>
      <c r="ET10" s="2"/>
      <c r="EU10" s="2"/>
      <c r="EV10" s="3"/>
      <c r="EW10" s="2"/>
      <c r="EX10" s="2"/>
      <c r="EY10" s="2"/>
      <c r="EZ10" s="2"/>
      <c r="FA10" s="3"/>
      <c r="FB10" s="2">
        <f t="shared" si="30"/>
        <v>0</v>
      </c>
      <c r="FC10" s="2">
        <f t="shared" si="9"/>
        <v>0</v>
      </c>
      <c r="FD10" s="2">
        <f t="shared" si="10"/>
        <v>0</v>
      </c>
      <c r="FE10" s="2" t="e">
        <f t="shared" si="11"/>
        <v>#DIV/0!</v>
      </c>
      <c r="FF10" s="3" t="e">
        <f t="shared" si="12"/>
        <v>#DIV/0!</v>
      </c>
      <c r="FG10" s="2"/>
      <c r="FH10" s="2"/>
      <c r="FI10" s="2"/>
      <c r="FJ10" s="2" t="e">
        <f t="shared" si="31"/>
        <v>#DIV/0!</v>
      </c>
      <c r="FK10" s="3" t="e">
        <f t="shared" si="32"/>
        <v>#DIV/0!</v>
      </c>
      <c r="FL10" s="2"/>
      <c r="FM10" s="2"/>
      <c r="FN10" s="2"/>
      <c r="FO10" s="2" t="e">
        <f t="shared" si="33"/>
        <v>#DIV/0!</v>
      </c>
      <c r="FP10" s="3" t="e">
        <f t="shared" si="34"/>
        <v>#DIV/0!</v>
      </c>
      <c r="FQ10" s="2"/>
      <c r="FR10" s="2"/>
      <c r="FS10" s="2"/>
      <c r="FT10" s="2" t="e">
        <f t="shared" si="35"/>
        <v>#DIV/0!</v>
      </c>
      <c r="FU10" s="3" t="e">
        <f t="shared" si="36"/>
        <v>#DIV/0!</v>
      </c>
      <c r="FV10" s="2"/>
      <c r="FW10" s="2"/>
      <c r="FX10" s="2"/>
      <c r="FY10" s="2" t="e">
        <f t="shared" si="37"/>
        <v>#DIV/0!</v>
      </c>
      <c r="FZ10" s="3" t="e">
        <f t="shared" si="38"/>
        <v>#DIV/0!</v>
      </c>
      <c r="GA10" s="2"/>
      <c r="GB10" s="2"/>
      <c r="GC10" s="2"/>
      <c r="GD10" s="2" t="e">
        <f t="shared" si="39"/>
        <v>#DIV/0!</v>
      </c>
      <c r="GE10" s="3" t="e">
        <f t="shared" si="40"/>
        <v>#DIV/0!</v>
      </c>
      <c r="GF10" s="2"/>
      <c r="GG10" s="2"/>
      <c r="GH10" s="2"/>
      <c r="GI10" s="2" t="e">
        <f t="shared" si="13"/>
        <v>#DIV/0!</v>
      </c>
      <c r="GJ10" s="3" t="e">
        <f t="shared" si="14"/>
        <v>#DIV/0!</v>
      </c>
      <c r="GK10" s="2"/>
      <c r="GL10" s="2"/>
      <c r="GM10" s="2"/>
      <c r="GN10" s="2" t="e">
        <f t="shared" si="41"/>
        <v>#DIV/0!</v>
      </c>
      <c r="GO10" s="3" t="e">
        <f t="shared" si="42"/>
        <v>#DIV/0!</v>
      </c>
      <c r="GP10" s="2"/>
      <c r="GQ10" s="2"/>
      <c r="GR10" s="2"/>
      <c r="GS10" s="2" t="e">
        <f t="shared" si="15"/>
        <v>#DIV/0!</v>
      </c>
      <c r="GT10" s="3" t="e">
        <f t="shared" si="16"/>
        <v>#DIV/0!</v>
      </c>
      <c r="GU10" s="2"/>
      <c r="GV10" s="2"/>
      <c r="GW10" s="2"/>
      <c r="GX10" s="2" t="e">
        <f t="shared" si="43"/>
        <v>#DIV/0!</v>
      </c>
      <c r="GY10" s="3" t="e">
        <f t="shared" si="44"/>
        <v>#DIV/0!</v>
      </c>
      <c r="GZ10" s="2"/>
      <c r="HA10" s="2"/>
      <c r="HB10" s="2"/>
      <c r="HC10" s="2"/>
      <c r="HD10" s="3"/>
      <c r="HE10" s="2"/>
      <c r="HF10" s="2"/>
      <c r="HG10" s="2"/>
      <c r="HH10" s="2"/>
      <c r="HI10" s="3"/>
      <c r="HJ10" s="2"/>
      <c r="HK10" s="2"/>
      <c r="HL10" s="2"/>
      <c r="HM10" s="2"/>
      <c r="HN10" s="3"/>
      <c r="HO10" s="2"/>
      <c r="HP10" s="2"/>
      <c r="HQ10" s="2"/>
      <c r="HR10" s="2"/>
      <c r="HS10" s="3"/>
      <c r="HT10" s="2"/>
      <c r="HU10" s="2"/>
      <c r="HV10" s="2"/>
      <c r="HW10" s="2"/>
      <c r="HX10" s="3"/>
      <c r="HY10" s="2"/>
      <c r="HZ10" s="2"/>
      <c r="IA10" s="2"/>
      <c r="IB10" s="2"/>
      <c r="IC10" s="3"/>
      <c r="ID10" s="2"/>
      <c r="IE10" s="2"/>
      <c r="IF10" s="2"/>
      <c r="IG10" s="2"/>
      <c r="IH10" s="3"/>
      <c r="II10" s="2"/>
      <c r="IJ10" s="2"/>
      <c r="IK10" s="2"/>
      <c r="IL10" s="2"/>
      <c r="IM10" s="3"/>
      <c r="IN10" s="3"/>
      <c r="IO10" s="3"/>
      <c r="IP10" s="3"/>
      <c r="IQ10" s="3"/>
      <c r="IR10" s="6"/>
    </row>
    <row r="11" spans="1:252" ht="17.25" customHeight="1">
      <c r="A11" s="13">
        <v>5</v>
      </c>
      <c r="B11" s="15" t="s">
        <v>66</v>
      </c>
      <c r="C11" s="2">
        <f t="shared" si="21"/>
        <v>0</v>
      </c>
      <c r="D11" s="2"/>
      <c r="E11" s="2"/>
      <c r="F11" s="2"/>
      <c r="G11" s="3"/>
      <c r="H11" s="2">
        <f t="shared" si="1"/>
        <v>0</v>
      </c>
      <c r="I11" s="2"/>
      <c r="J11" s="2"/>
      <c r="K11" s="2"/>
      <c r="L11" s="3"/>
      <c r="M11" s="2">
        <f t="shared" si="22"/>
        <v>0</v>
      </c>
      <c r="N11" s="2"/>
      <c r="O11" s="2">
        <f t="shared" si="2"/>
        <v>0</v>
      </c>
      <c r="P11" s="2" t="e">
        <f t="shared" si="23"/>
        <v>#DIV/0!</v>
      </c>
      <c r="Q11" s="3"/>
      <c r="R11" s="2">
        <f t="shared" si="24"/>
        <v>0</v>
      </c>
      <c r="S11" s="2"/>
      <c r="T11" s="2"/>
      <c r="U11" s="2"/>
      <c r="V11" s="3"/>
      <c r="W11" s="2"/>
      <c r="X11" s="2"/>
      <c r="Y11" s="2"/>
      <c r="Z11" s="2"/>
      <c r="AA11" s="3"/>
      <c r="AB11" s="2">
        <f t="shared" si="4"/>
        <v>0</v>
      </c>
      <c r="AC11" s="2"/>
      <c r="AD11" s="2">
        <f t="shared" si="25"/>
        <v>0</v>
      </c>
      <c r="AE11" s="2"/>
      <c r="AF11" s="3"/>
      <c r="AG11" s="2"/>
      <c r="AH11" s="2"/>
      <c r="AI11" s="2"/>
      <c r="AJ11" s="2"/>
      <c r="AK11" s="3"/>
      <c r="AL11" s="2">
        <f t="shared" si="26"/>
        <v>0</v>
      </c>
      <c r="AM11" s="2"/>
      <c r="AN11" s="2"/>
      <c r="AO11" s="2"/>
      <c r="AP11" s="3"/>
      <c r="AQ11" s="2"/>
      <c r="AR11" s="2"/>
      <c r="AS11" s="2"/>
      <c r="AT11" s="2"/>
      <c r="AU11" s="3"/>
      <c r="AV11" s="2"/>
      <c r="AW11" s="2"/>
      <c r="AX11" s="2"/>
      <c r="AY11" s="2"/>
      <c r="AZ11" s="3"/>
      <c r="BA11" s="2"/>
      <c r="BB11" s="2"/>
      <c r="BC11" s="2"/>
      <c r="BD11" s="2"/>
      <c r="BE11" s="3"/>
      <c r="BF11" s="2">
        <f t="shared" si="27"/>
        <v>0</v>
      </c>
      <c r="BG11" s="2"/>
      <c r="BH11" s="2"/>
      <c r="BI11" s="2"/>
      <c r="BJ11" s="3"/>
      <c r="BK11" s="2">
        <f t="shared" si="28"/>
        <v>0</v>
      </c>
      <c r="BL11" s="2"/>
      <c r="BM11" s="2"/>
      <c r="BN11" s="2"/>
      <c r="BO11" s="3"/>
      <c r="BP11" s="2"/>
      <c r="BQ11" s="2"/>
      <c r="BR11" s="2"/>
      <c r="BS11" s="2"/>
      <c r="BT11" s="3"/>
      <c r="BU11" s="2"/>
      <c r="BV11" s="2"/>
      <c r="BW11" s="2"/>
      <c r="BX11" s="2"/>
      <c r="BY11" s="3"/>
      <c r="BZ11" s="2"/>
      <c r="CA11" s="2"/>
      <c r="CB11" s="2"/>
      <c r="CC11" s="2"/>
      <c r="CD11" s="3"/>
      <c r="CE11" s="2"/>
      <c r="CF11" s="2"/>
      <c r="CG11" s="2"/>
      <c r="CH11" s="2"/>
      <c r="CI11" s="3"/>
      <c r="CJ11" s="2"/>
      <c r="CK11" s="2"/>
      <c r="CL11" s="2"/>
      <c r="CM11" s="2"/>
      <c r="CN11" s="3"/>
      <c r="CO11" s="2"/>
      <c r="CP11" s="2"/>
      <c r="CQ11" s="2"/>
      <c r="CR11" s="2"/>
      <c r="CS11" s="3"/>
      <c r="CT11" s="2"/>
      <c r="CU11" s="2"/>
      <c r="CV11" s="2"/>
      <c r="CW11" s="2"/>
      <c r="CX11" s="3"/>
      <c r="CY11" s="2"/>
      <c r="CZ11" s="2"/>
      <c r="DA11" s="2"/>
      <c r="DB11" s="2"/>
      <c r="DC11" s="3"/>
      <c r="DD11" s="2"/>
      <c r="DE11" s="2"/>
      <c r="DF11" s="2"/>
      <c r="DG11" s="2"/>
      <c r="DH11" s="3"/>
      <c r="DI11" s="2">
        <f t="shared" si="29"/>
        <v>0</v>
      </c>
      <c r="DJ11" s="2"/>
      <c r="DK11" s="2"/>
      <c r="DL11" s="2"/>
      <c r="DM11" s="3"/>
      <c r="DN11" s="2"/>
      <c r="DO11" s="2"/>
      <c r="DP11" s="2"/>
      <c r="DQ11" s="2"/>
      <c r="DR11" s="3"/>
      <c r="DS11" s="2"/>
      <c r="DT11" s="2"/>
      <c r="DU11" s="2"/>
      <c r="DV11" s="2"/>
      <c r="DW11" s="3"/>
      <c r="DX11" s="2"/>
      <c r="DY11" s="2"/>
      <c r="DZ11" s="2"/>
      <c r="EA11" s="2"/>
      <c r="EB11" s="3"/>
      <c r="EC11" s="2"/>
      <c r="ED11" s="2"/>
      <c r="EE11" s="2"/>
      <c r="EF11" s="2"/>
      <c r="EG11" s="3"/>
      <c r="EH11" s="2"/>
      <c r="EI11" s="2"/>
      <c r="EJ11" s="2"/>
      <c r="EK11" s="2"/>
      <c r="EL11" s="3"/>
      <c r="EM11" s="2"/>
      <c r="EN11" s="2"/>
      <c r="EO11" s="2"/>
      <c r="EP11" s="2"/>
      <c r="EQ11" s="3"/>
      <c r="ER11" s="2"/>
      <c r="ES11" s="2"/>
      <c r="ET11" s="2"/>
      <c r="EU11" s="2"/>
      <c r="EV11" s="3"/>
      <c r="EW11" s="2"/>
      <c r="EX11" s="2"/>
      <c r="EY11" s="2"/>
      <c r="EZ11" s="2"/>
      <c r="FA11" s="3"/>
      <c r="FB11" s="2">
        <f t="shared" si="30"/>
        <v>0</v>
      </c>
      <c r="FC11" s="2">
        <f t="shared" si="9"/>
        <v>0</v>
      </c>
      <c r="FD11" s="2">
        <f t="shared" si="10"/>
        <v>0</v>
      </c>
      <c r="FE11" s="2" t="e">
        <f t="shared" si="11"/>
        <v>#DIV/0!</v>
      </c>
      <c r="FF11" s="3" t="e">
        <f t="shared" si="12"/>
        <v>#DIV/0!</v>
      </c>
      <c r="FG11" s="2"/>
      <c r="FH11" s="2"/>
      <c r="FI11" s="2"/>
      <c r="FJ11" s="2" t="e">
        <f t="shared" si="31"/>
        <v>#DIV/0!</v>
      </c>
      <c r="FK11" s="3" t="e">
        <f t="shared" si="32"/>
        <v>#DIV/0!</v>
      </c>
      <c r="FL11" s="2"/>
      <c r="FM11" s="2"/>
      <c r="FN11" s="2"/>
      <c r="FO11" s="2" t="e">
        <f t="shared" si="33"/>
        <v>#DIV/0!</v>
      </c>
      <c r="FP11" s="3" t="e">
        <f t="shared" si="34"/>
        <v>#DIV/0!</v>
      </c>
      <c r="FQ11" s="2"/>
      <c r="FR11" s="2"/>
      <c r="FS11" s="2"/>
      <c r="FT11" s="2" t="e">
        <f t="shared" si="35"/>
        <v>#DIV/0!</v>
      </c>
      <c r="FU11" s="3" t="e">
        <f t="shared" si="36"/>
        <v>#DIV/0!</v>
      </c>
      <c r="FV11" s="2"/>
      <c r="FW11" s="2"/>
      <c r="FX11" s="2"/>
      <c r="FY11" s="2" t="e">
        <f t="shared" si="37"/>
        <v>#DIV/0!</v>
      </c>
      <c r="FZ11" s="3" t="e">
        <f t="shared" si="38"/>
        <v>#DIV/0!</v>
      </c>
      <c r="GA11" s="2"/>
      <c r="GB11" s="2"/>
      <c r="GC11" s="2"/>
      <c r="GD11" s="2" t="e">
        <f t="shared" si="39"/>
        <v>#DIV/0!</v>
      </c>
      <c r="GE11" s="3" t="e">
        <f t="shared" si="40"/>
        <v>#DIV/0!</v>
      </c>
      <c r="GF11" s="2"/>
      <c r="GG11" s="2"/>
      <c r="GH11" s="2"/>
      <c r="GI11" s="2" t="e">
        <f t="shared" si="13"/>
        <v>#DIV/0!</v>
      </c>
      <c r="GJ11" s="3" t="e">
        <f t="shared" si="14"/>
        <v>#DIV/0!</v>
      </c>
      <c r="GK11" s="2"/>
      <c r="GL11" s="2"/>
      <c r="GM11" s="2"/>
      <c r="GN11" s="2" t="e">
        <f t="shared" si="41"/>
        <v>#DIV/0!</v>
      </c>
      <c r="GO11" s="3" t="e">
        <f t="shared" si="42"/>
        <v>#DIV/0!</v>
      </c>
      <c r="GP11" s="2"/>
      <c r="GQ11" s="2"/>
      <c r="GR11" s="2"/>
      <c r="GS11" s="2" t="e">
        <f t="shared" si="15"/>
        <v>#DIV/0!</v>
      </c>
      <c r="GT11" s="3" t="e">
        <f t="shared" si="16"/>
        <v>#DIV/0!</v>
      </c>
      <c r="GU11" s="2"/>
      <c r="GV11" s="2"/>
      <c r="GW11" s="2"/>
      <c r="GX11" s="2" t="e">
        <f t="shared" si="43"/>
        <v>#DIV/0!</v>
      </c>
      <c r="GY11" s="3" t="e">
        <f t="shared" si="44"/>
        <v>#DIV/0!</v>
      </c>
      <c r="GZ11" s="2"/>
      <c r="HA11" s="2"/>
      <c r="HB11" s="2"/>
      <c r="HC11" s="2"/>
      <c r="HD11" s="3"/>
      <c r="HE11" s="2"/>
      <c r="HF11" s="2"/>
      <c r="HG11" s="2"/>
      <c r="HH11" s="2"/>
      <c r="HI11" s="3"/>
      <c r="HJ11" s="2"/>
      <c r="HK11" s="2"/>
      <c r="HL11" s="2"/>
      <c r="HM11" s="2"/>
      <c r="HN11" s="3"/>
      <c r="HO11" s="2"/>
      <c r="HP11" s="2"/>
      <c r="HQ11" s="2"/>
      <c r="HR11" s="2"/>
      <c r="HS11" s="3"/>
      <c r="HT11" s="2"/>
      <c r="HU11" s="2"/>
      <c r="HV11" s="2"/>
      <c r="HW11" s="2"/>
      <c r="HX11" s="3"/>
      <c r="HY11" s="2"/>
      <c r="HZ11" s="2"/>
      <c r="IA11" s="2"/>
      <c r="IB11" s="2"/>
      <c r="IC11" s="3"/>
      <c r="ID11" s="2"/>
      <c r="IE11" s="2"/>
      <c r="IF11" s="2"/>
      <c r="IG11" s="2"/>
      <c r="IH11" s="3"/>
      <c r="II11" s="2"/>
      <c r="IJ11" s="2"/>
      <c r="IK11" s="2"/>
      <c r="IL11" s="2"/>
      <c r="IM11" s="3"/>
      <c r="IN11" s="3"/>
      <c r="IO11" s="3"/>
      <c r="IP11" s="3"/>
      <c r="IQ11" s="3"/>
      <c r="IR11" s="6"/>
    </row>
    <row r="12" spans="1:252" ht="17.25" customHeight="1">
      <c r="A12" s="13">
        <v>6</v>
      </c>
      <c r="B12" s="15" t="s">
        <v>67</v>
      </c>
      <c r="C12" s="2">
        <f t="shared" si="21"/>
        <v>0</v>
      </c>
      <c r="D12" s="2"/>
      <c r="E12" s="2"/>
      <c r="F12" s="2"/>
      <c r="G12" s="3"/>
      <c r="H12" s="2">
        <f t="shared" si="1"/>
        <v>0</v>
      </c>
      <c r="I12" s="2"/>
      <c r="J12" s="2"/>
      <c r="K12" s="2"/>
      <c r="L12" s="3"/>
      <c r="M12" s="2">
        <f t="shared" si="22"/>
        <v>0</v>
      </c>
      <c r="N12" s="2"/>
      <c r="O12" s="2">
        <f t="shared" si="2"/>
        <v>0</v>
      </c>
      <c r="P12" s="2" t="e">
        <f t="shared" si="23"/>
        <v>#DIV/0!</v>
      </c>
      <c r="Q12" s="3"/>
      <c r="R12" s="2">
        <f t="shared" si="24"/>
        <v>0</v>
      </c>
      <c r="S12" s="2"/>
      <c r="T12" s="2"/>
      <c r="U12" s="2"/>
      <c r="V12" s="3"/>
      <c r="W12" s="2"/>
      <c r="X12" s="2"/>
      <c r="Y12" s="2"/>
      <c r="Z12" s="2"/>
      <c r="AA12" s="3"/>
      <c r="AB12" s="2">
        <f t="shared" si="4"/>
        <v>0</v>
      </c>
      <c r="AC12" s="2"/>
      <c r="AD12" s="2">
        <f t="shared" si="25"/>
        <v>0</v>
      </c>
      <c r="AE12" s="2"/>
      <c r="AF12" s="3"/>
      <c r="AG12" s="2"/>
      <c r="AH12" s="2"/>
      <c r="AI12" s="2"/>
      <c r="AJ12" s="2"/>
      <c r="AK12" s="3"/>
      <c r="AL12" s="2">
        <f t="shared" si="26"/>
        <v>0</v>
      </c>
      <c r="AM12" s="2"/>
      <c r="AN12" s="2"/>
      <c r="AO12" s="2"/>
      <c r="AP12" s="3"/>
      <c r="AQ12" s="2"/>
      <c r="AR12" s="2"/>
      <c r="AS12" s="2"/>
      <c r="AT12" s="2"/>
      <c r="AU12" s="3"/>
      <c r="AV12" s="2"/>
      <c r="AW12" s="2"/>
      <c r="AX12" s="2"/>
      <c r="AY12" s="2"/>
      <c r="AZ12" s="3"/>
      <c r="BA12" s="2"/>
      <c r="BB12" s="2"/>
      <c r="BC12" s="2"/>
      <c r="BD12" s="2"/>
      <c r="BE12" s="3"/>
      <c r="BF12" s="2">
        <f t="shared" si="27"/>
        <v>0</v>
      </c>
      <c r="BG12" s="2"/>
      <c r="BH12" s="2"/>
      <c r="BI12" s="2"/>
      <c r="BJ12" s="3"/>
      <c r="BK12" s="2">
        <f t="shared" si="28"/>
        <v>0</v>
      </c>
      <c r="BL12" s="2"/>
      <c r="BM12" s="2"/>
      <c r="BN12" s="2"/>
      <c r="BO12" s="3"/>
      <c r="BP12" s="2"/>
      <c r="BQ12" s="2"/>
      <c r="BR12" s="2"/>
      <c r="BS12" s="2"/>
      <c r="BT12" s="3"/>
      <c r="BU12" s="2"/>
      <c r="BV12" s="2"/>
      <c r="BW12" s="2"/>
      <c r="BX12" s="2"/>
      <c r="BY12" s="3"/>
      <c r="BZ12" s="2"/>
      <c r="CA12" s="2"/>
      <c r="CB12" s="2"/>
      <c r="CC12" s="2"/>
      <c r="CD12" s="3"/>
      <c r="CE12" s="2"/>
      <c r="CF12" s="2"/>
      <c r="CG12" s="2"/>
      <c r="CH12" s="2"/>
      <c r="CI12" s="3"/>
      <c r="CJ12" s="2"/>
      <c r="CK12" s="2"/>
      <c r="CL12" s="2"/>
      <c r="CM12" s="2"/>
      <c r="CN12" s="3"/>
      <c r="CO12" s="2"/>
      <c r="CP12" s="2"/>
      <c r="CQ12" s="2"/>
      <c r="CR12" s="2"/>
      <c r="CS12" s="3"/>
      <c r="CT12" s="2"/>
      <c r="CU12" s="2"/>
      <c r="CV12" s="2"/>
      <c r="CW12" s="2"/>
      <c r="CX12" s="3"/>
      <c r="CY12" s="2"/>
      <c r="CZ12" s="2"/>
      <c r="DA12" s="2"/>
      <c r="DB12" s="2"/>
      <c r="DC12" s="3"/>
      <c r="DD12" s="2"/>
      <c r="DE12" s="2"/>
      <c r="DF12" s="2"/>
      <c r="DG12" s="2"/>
      <c r="DH12" s="3"/>
      <c r="DI12" s="2">
        <f t="shared" si="29"/>
        <v>0</v>
      </c>
      <c r="DJ12" s="2"/>
      <c r="DK12" s="2"/>
      <c r="DL12" s="2"/>
      <c r="DM12" s="3"/>
      <c r="DN12" s="2"/>
      <c r="DO12" s="2"/>
      <c r="DP12" s="2"/>
      <c r="DQ12" s="2"/>
      <c r="DR12" s="3"/>
      <c r="DS12" s="2"/>
      <c r="DT12" s="2"/>
      <c r="DU12" s="2"/>
      <c r="DV12" s="2"/>
      <c r="DW12" s="3"/>
      <c r="DX12" s="2"/>
      <c r="DY12" s="2"/>
      <c r="DZ12" s="2"/>
      <c r="EA12" s="2"/>
      <c r="EB12" s="3"/>
      <c r="EC12" s="2"/>
      <c r="ED12" s="2"/>
      <c r="EE12" s="2"/>
      <c r="EF12" s="2"/>
      <c r="EG12" s="3"/>
      <c r="EH12" s="2"/>
      <c r="EI12" s="2"/>
      <c r="EJ12" s="2"/>
      <c r="EK12" s="2"/>
      <c r="EL12" s="3"/>
      <c r="EM12" s="2"/>
      <c r="EN12" s="2"/>
      <c r="EO12" s="2"/>
      <c r="EP12" s="2"/>
      <c r="EQ12" s="3"/>
      <c r="ER12" s="2"/>
      <c r="ES12" s="2"/>
      <c r="ET12" s="2"/>
      <c r="EU12" s="2"/>
      <c r="EV12" s="3"/>
      <c r="EW12" s="2"/>
      <c r="EX12" s="2"/>
      <c r="EY12" s="2"/>
      <c r="EZ12" s="2"/>
      <c r="FA12" s="3"/>
      <c r="FB12" s="2">
        <f t="shared" si="30"/>
        <v>0</v>
      </c>
      <c r="FC12" s="2">
        <f t="shared" si="9"/>
        <v>0</v>
      </c>
      <c r="FD12" s="2">
        <f t="shared" si="10"/>
        <v>0</v>
      </c>
      <c r="FE12" s="2" t="e">
        <f t="shared" si="11"/>
        <v>#DIV/0!</v>
      </c>
      <c r="FF12" s="3" t="e">
        <f t="shared" si="12"/>
        <v>#DIV/0!</v>
      </c>
      <c r="FG12" s="2"/>
      <c r="FH12" s="2"/>
      <c r="FI12" s="2"/>
      <c r="FJ12" s="2" t="e">
        <f t="shared" si="31"/>
        <v>#DIV/0!</v>
      </c>
      <c r="FK12" s="3" t="e">
        <f t="shared" si="32"/>
        <v>#DIV/0!</v>
      </c>
      <c r="FL12" s="2"/>
      <c r="FM12" s="2"/>
      <c r="FN12" s="2"/>
      <c r="FO12" s="2" t="e">
        <f t="shared" si="33"/>
        <v>#DIV/0!</v>
      </c>
      <c r="FP12" s="3" t="e">
        <f t="shared" si="34"/>
        <v>#DIV/0!</v>
      </c>
      <c r="FQ12" s="2"/>
      <c r="FR12" s="2"/>
      <c r="FS12" s="2"/>
      <c r="FT12" s="2" t="e">
        <f t="shared" si="35"/>
        <v>#DIV/0!</v>
      </c>
      <c r="FU12" s="3" t="e">
        <f t="shared" si="36"/>
        <v>#DIV/0!</v>
      </c>
      <c r="FV12" s="2"/>
      <c r="FW12" s="2"/>
      <c r="FX12" s="2"/>
      <c r="FY12" s="2" t="e">
        <f t="shared" si="37"/>
        <v>#DIV/0!</v>
      </c>
      <c r="FZ12" s="3" t="e">
        <f t="shared" si="38"/>
        <v>#DIV/0!</v>
      </c>
      <c r="GA12" s="2"/>
      <c r="GB12" s="2"/>
      <c r="GC12" s="2"/>
      <c r="GD12" s="2" t="e">
        <f t="shared" si="39"/>
        <v>#DIV/0!</v>
      </c>
      <c r="GE12" s="3" t="e">
        <f t="shared" si="40"/>
        <v>#DIV/0!</v>
      </c>
      <c r="GF12" s="2"/>
      <c r="GG12" s="2"/>
      <c r="GH12" s="2"/>
      <c r="GI12" s="2" t="e">
        <f t="shared" si="13"/>
        <v>#DIV/0!</v>
      </c>
      <c r="GJ12" s="3" t="e">
        <f t="shared" si="14"/>
        <v>#DIV/0!</v>
      </c>
      <c r="GK12" s="2"/>
      <c r="GL12" s="2"/>
      <c r="GM12" s="2"/>
      <c r="GN12" s="2" t="e">
        <f t="shared" si="41"/>
        <v>#DIV/0!</v>
      </c>
      <c r="GO12" s="3" t="e">
        <f t="shared" si="42"/>
        <v>#DIV/0!</v>
      </c>
      <c r="GP12" s="2"/>
      <c r="GQ12" s="2"/>
      <c r="GR12" s="2"/>
      <c r="GS12" s="2" t="e">
        <f t="shared" si="15"/>
        <v>#DIV/0!</v>
      </c>
      <c r="GT12" s="3" t="e">
        <f t="shared" si="16"/>
        <v>#DIV/0!</v>
      </c>
      <c r="GU12" s="2"/>
      <c r="GV12" s="2"/>
      <c r="GW12" s="2"/>
      <c r="GX12" s="2" t="e">
        <f t="shared" si="43"/>
        <v>#DIV/0!</v>
      </c>
      <c r="GY12" s="3" t="e">
        <f t="shared" si="44"/>
        <v>#DIV/0!</v>
      </c>
      <c r="GZ12" s="2"/>
      <c r="HA12" s="2"/>
      <c r="HB12" s="2"/>
      <c r="HC12" s="2"/>
      <c r="HD12" s="3"/>
      <c r="HE12" s="2"/>
      <c r="HF12" s="2"/>
      <c r="HG12" s="2"/>
      <c r="HH12" s="2"/>
      <c r="HI12" s="3"/>
      <c r="HJ12" s="2"/>
      <c r="HK12" s="2"/>
      <c r="HL12" s="2"/>
      <c r="HM12" s="2"/>
      <c r="HN12" s="3"/>
      <c r="HO12" s="2"/>
      <c r="HP12" s="2"/>
      <c r="HQ12" s="2"/>
      <c r="HR12" s="2"/>
      <c r="HS12" s="3"/>
      <c r="HT12" s="2"/>
      <c r="HU12" s="2"/>
      <c r="HV12" s="2"/>
      <c r="HW12" s="2"/>
      <c r="HX12" s="3"/>
      <c r="HY12" s="2"/>
      <c r="HZ12" s="2"/>
      <c r="IA12" s="2"/>
      <c r="IB12" s="2"/>
      <c r="IC12" s="3"/>
      <c r="ID12" s="2"/>
      <c r="IE12" s="2"/>
      <c r="IF12" s="2"/>
      <c r="IG12" s="2"/>
      <c r="IH12" s="3"/>
      <c r="II12" s="2"/>
      <c r="IJ12" s="2"/>
      <c r="IK12" s="2"/>
      <c r="IL12" s="2"/>
      <c r="IM12" s="3"/>
      <c r="IN12" s="3"/>
      <c r="IO12" s="3"/>
      <c r="IP12" s="3"/>
      <c r="IQ12" s="3"/>
      <c r="IR12" s="6"/>
    </row>
    <row r="13" spans="1:252" ht="17.25" customHeight="1">
      <c r="A13" s="13">
        <v>7</v>
      </c>
      <c r="B13" s="15" t="s">
        <v>68</v>
      </c>
      <c r="C13" s="2">
        <f t="shared" si="21"/>
        <v>0</v>
      </c>
      <c r="D13" s="2"/>
      <c r="E13" s="2"/>
      <c r="F13" s="2"/>
      <c r="G13" s="3"/>
      <c r="H13" s="2">
        <f t="shared" si="1"/>
        <v>0</v>
      </c>
      <c r="I13" s="2"/>
      <c r="J13" s="2"/>
      <c r="K13" s="2"/>
      <c r="L13" s="3"/>
      <c r="M13" s="2">
        <f t="shared" si="22"/>
        <v>0</v>
      </c>
      <c r="N13" s="2"/>
      <c r="O13" s="2">
        <f t="shared" si="2"/>
        <v>0</v>
      </c>
      <c r="P13" s="2" t="e">
        <f t="shared" si="23"/>
        <v>#DIV/0!</v>
      </c>
      <c r="Q13" s="3"/>
      <c r="R13" s="2">
        <f t="shared" si="24"/>
        <v>0</v>
      </c>
      <c r="S13" s="2"/>
      <c r="T13" s="2"/>
      <c r="U13" s="2"/>
      <c r="V13" s="3"/>
      <c r="W13" s="2"/>
      <c r="X13" s="2"/>
      <c r="Y13" s="2"/>
      <c r="Z13" s="2"/>
      <c r="AA13" s="3"/>
      <c r="AB13" s="2">
        <f t="shared" si="4"/>
        <v>0</v>
      </c>
      <c r="AC13" s="2"/>
      <c r="AD13" s="2">
        <f t="shared" si="25"/>
        <v>0</v>
      </c>
      <c r="AE13" s="2"/>
      <c r="AF13" s="3"/>
      <c r="AG13" s="2"/>
      <c r="AH13" s="2"/>
      <c r="AI13" s="2"/>
      <c r="AJ13" s="2"/>
      <c r="AK13" s="3"/>
      <c r="AL13" s="2">
        <f t="shared" si="26"/>
        <v>0</v>
      </c>
      <c r="AM13" s="2"/>
      <c r="AN13" s="2"/>
      <c r="AO13" s="2"/>
      <c r="AP13" s="3"/>
      <c r="AQ13" s="2"/>
      <c r="AR13" s="2"/>
      <c r="AS13" s="2"/>
      <c r="AT13" s="2"/>
      <c r="AU13" s="3"/>
      <c r="AV13" s="2"/>
      <c r="AW13" s="2"/>
      <c r="AX13" s="2"/>
      <c r="AY13" s="2"/>
      <c r="AZ13" s="3"/>
      <c r="BA13" s="2"/>
      <c r="BB13" s="2"/>
      <c r="BC13" s="2"/>
      <c r="BD13" s="2"/>
      <c r="BE13" s="3"/>
      <c r="BF13" s="2">
        <f t="shared" si="27"/>
        <v>0</v>
      </c>
      <c r="BG13" s="2"/>
      <c r="BH13" s="2"/>
      <c r="BI13" s="2"/>
      <c r="BJ13" s="3"/>
      <c r="BK13" s="2">
        <f t="shared" si="28"/>
        <v>0</v>
      </c>
      <c r="BL13" s="2"/>
      <c r="BM13" s="2"/>
      <c r="BN13" s="2"/>
      <c r="BO13" s="3"/>
      <c r="BP13" s="2"/>
      <c r="BQ13" s="2"/>
      <c r="BR13" s="2"/>
      <c r="BS13" s="2"/>
      <c r="BT13" s="3"/>
      <c r="BU13" s="2"/>
      <c r="BV13" s="2"/>
      <c r="BW13" s="2"/>
      <c r="BX13" s="2"/>
      <c r="BY13" s="3"/>
      <c r="BZ13" s="2"/>
      <c r="CA13" s="2"/>
      <c r="CB13" s="2"/>
      <c r="CC13" s="2"/>
      <c r="CD13" s="3"/>
      <c r="CE13" s="2"/>
      <c r="CF13" s="2"/>
      <c r="CG13" s="2"/>
      <c r="CH13" s="2"/>
      <c r="CI13" s="3"/>
      <c r="CJ13" s="2"/>
      <c r="CK13" s="2"/>
      <c r="CL13" s="2"/>
      <c r="CM13" s="2"/>
      <c r="CN13" s="3"/>
      <c r="CO13" s="2"/>
      <c r="CP13" s="2"/>
      <c r="CQ13" s="2"/>
      <c r="CR13" s="2"/>
      <c r="CS13" s="3"/>
      <c r="CT13" s="2"/>
      <c r="CU13" s="2"/>
      <c r="CV13" s="2"/>
      <c r="CW13" s="2"/>
      <c r="CX13" s="3"/>
      <c r="CY13" s="2"/>
      <c r="CZ13" s="2"/>
      <c r="DA13" s="2"/>
      <c r="DB13" s="2"/>
      <c r="DC13" s="3"/>
      <c r="DD13" s="2"/>
      <c r="DE13" s="2"/>
      <c r="DF13" s="2"/>
      <c r="DG13" s="2"/>
      <c r="DH13" s="3"/>
      <c r="DI13" s="2">
        <f t="shared" si="29"/>
        <v>0</v>
      </c>
      <c r="DJ13" s="2"/>
      <c r="DK13" s="2"/>
      <c r="DL13" s="2"/>
      <c r="DM13" s="3"/>
      <c r="DN13" s="2"/>
      <c r="DO13" s="2"/>
      <c r="DP13" s="2"/>
      <c r="DQ13" s="2"/>
      <c r="DR13" s="3"/>
      <c r="DS13" s="2"/>
      <c r="DT13" s="2"/>
      <c r="DU13" s="2"/>
      <c r="DV13" s="2"/>
      <c r="DW13" s="3"/>
      <c r="DX13" s="2"/>
      <c r="DY13" s="2"/>
      <c r="DZ13" s="2"/>
      <c r="EA13" s="2"/>
      <c r="EB13" s="3"/>
      <c r="EC13" s="2"/>
      <c r="ED13" s="2"/>
      <c r="EE13" s="2"/>
      <c r="EF13" s="2"/>
      <c r="EG13" s="3"/>
      <c r="EH13" s="2"/>
      <c r="EI13" s="2"/>
      <c r="EJ13" s="2"/>
      <c r="EK13" s="2"/>
      <c r="EL13" s="3"/>
      <c r="EM13" s="2"/>
      <c r="EN13" s="2"/>
      <c r="EO13" s="2"/>
      <c r="EP13" s="2"/>
      <c r="EQ13" s="3"/>
      <c r="ER13" s="2"/>
      <c r="ES13" s="2"/>
      <c r="ET13" s="2"/>
      <c r="EU13" s="2"/>
      <c r="EV13" s="3"/>
      <c r="EW13" s="2"/>
      <c r="EX13" s="2"/>
      <c r="EY13" s="2"/>
      <c r="EZ13" s="2"/>
      <c r="FA13" s="3"/>
      <c r="FB13" s="2">
        <f t="shared" si="30"/>
        <v>0</v>
      </c>
      <c r="FC13" s="2">
        <f t="shared" si="9"/>
        <v>0</v>
      </c>
      <c r="FD13" s="2">
        <f t="shared" si="10"/>
        <v>0</v>
      </c>
      <c r="FE13" s="2" t="e">
        <f t="shared" si="11"/>
        <v>#DIV/0!</v>
      </c>
      <c r="FF13" s="3" t="e">
        <f t="shared" si="12"/>
        <v>#DIV/0!</v>
      </c>
      <c r="FG13" s="2"/>
      <c r="FH13" s="2"/>
      <c r="FI13" s="2"/>
      <c r="FJ13" s="2" t="e">
        <f t="shared" si="31"/>
        <v>#DIV/0!</v>
      </c>
      <c r="FK13" s="3" t="e">
        <f t="shared" si="32"/>
        <v>#DIV/0!</v>
      </c>
      <c r="FL13" s="2"/>
      <c r="FM13" s="2"/>
      <c r="FN13" s="2"/>
      <c r="FO13" s="2" t="e">
        <f t="shared" si="33"/>
        <v>#DIV/0!</v>
      </c>
      <c r="FP13" s="3" t="e">
        <f t="shared" si="34"/>
        <v>#DIV/0!</v>
      </c>
      <c r="FQ13" s="2"/>
      <c r="FR13" s="2"/>
      <c r="FS13" s="2"/>
      <c r="FT13" s="2" t="e">
        <f t="shared" si="35"/>
        <v>#DIV/0!</v>
      </c>
      <c r="FU13" s="3" t="e">
        <f t="shared" si="36"/>
        <v>#DIV/0!</v>
      </c>
      <c r="FV13" s="2"/>
      <c r="FW13" s="2"/>
      <c r="FX13" s="2"/>
      <c r="FY13" s="2" t="e">
        <f t="shared" si="37"/>
        <v>#DIV/0!</v>
      </c>
      <c r="FZ13" s="3" t="e">
        <f t="shared" si="38"/>
        <v>#DIV/0!</v>
      </c>
      <c r="GA13" s="2"/>
      <c r="GB13" s="2"/>
      <c r="GC13" s="2"/>
      <c r="GD13" s="2" t="e">
        <f t="shared" si="39"/>
        <v>#DIV/0!</v>
      </c>
      <c r="GE13" s="3" t="e">
        <f t="shared" si="40"/>
        <v>#DIV/0!</v>
      </c>
      <c r="GF13" s="2"/>
      <c r="GG13" s="2"/>
      <c r="GH13" s="2"/>
      <c r="GI13" s="2" t="e">
        <f t="shared" si="13"/>
        <v>#DIV/0!</v>
      </c>
      <c r="GJ13" s="3" t="e">
        <f t="shared" si="14"/>
        <v>#DIV/0!</v>
      </c>
      <c r="GK13" s="2"/>
      <c r="GL13" s="2"/>
      <c r="GM13" s="2"/>
      <c r="GN13" s="2" t="e">
        <f t="shared" si="41"/>
        <v>#DIV/0!</v>
      </c>
      <c r="GO13" s="3" t="e">
        <f t="shared" si="42"/>
        <v>#DIV/0!</v>
      </c>
      <c r="GP13" s="2"/>
      <c r="GQ13" s="2"/>
      <c r="GR13" s="2"/>
      <c r="GS13" s="2" t="e">
        <f t="shared" si="15"/>
        <v>#DIV/0!</v>
      </c>
      <c r="GT13" s="3" t="e">
        <f t="shared" si="16"/>
        <v>#DIV/0!</v>
      </c>
      <c r="GU13" s="2"/>
      <c r="GV13" s="2"/>
      <c r="GW13" s="2"/>
      <c r="GX13" s="2" t="e">
        <f t="shared" si="43"/>
        <v>#DIV/0!</v>
      </c>
      <c r="GY13" s="3" t="e">
        <f t="shared" si="44"/>
        <v>#DIV/0!</v>
      </c>
      <c r="GZ13" s="2"/>
      <c r="HA13" s="2"/>
      <c r="HB13" s="2"/>
      <c r="HC13" s="2"/>
      <c r="HD13" s="3"/>
      <c r="HE13" s="2"/>
      <c r="HF13" s="2"/>
      <c r="HG13" s="2"/>
      <c r="HH13" s="2"/>
      <c r="HI13" s="3"/>
      <c r="HJ13" s="2"/>
      <c r="HK13" s="2"/>
      <c r="HL13" s="2"/>
      <c r="HM13" s="2"/>
      <c r="HN13" s="3"/>
      <c r="HO13" s="2"/>
      <c r="HP13" s="2"/>
      <c r="HQ13" s="2"/>
      <c r="HR13" s="2"/>
      <c r="HS13" s="3"/>
      <c r="HT13" s="2"/>
      <c r="HU13" s="2"/>
      <c r="HV13" s="2"/>
      <c r="HW13" s="2"/>
      <c r="HX13" s="3"/>
      <c r="HY13" s="2"/>
      <c r="HZ13" s="2"/>
      <c r="IA13" s="2"/>
      <c r="IB13" s="2"/>
      <c r="IC13" s="3"/>
      <c r="ID13" s="2"/>
      <c r="IE13" s="2"/>
      <c r="IF13" s="2"/>
      <c r="IG13" s="2"/>
      <c r="IH13" s="3"/>
      <c r="II13" s="2"/>
      <c r="IJ13" s="2"/>
      <c r="IK13" s="2"/>
      <c r="IL13" s="2"/>
      <c r="IM13" s="3"/>
      <c r="IN13" s="3"/>
      <c r="IO13" s="3"/>
      <c r="IP13" s="3"/>
      <c r="IQ13" s="3"/>
      <c r="IR13" s="6"/>
    </row>
    <row r="14" spans="1:252" ht="17.25" customHeight="1">
      <c r="A14" s="13">
        <v>8</v>
      </c>
      <c r="B14" s="15" t="s">
        <v>69</v>
      </c>
      <c r="C14" s="2">
        <f t="shared" si="21"/>
        <v>0</v>
      </c>
      <c r="D14" s="2"/>
      <c r="E14" s="2"/>
      <c r="F14" s="2"/>
      <c r="G14" s="3"/>
      <c r="H14" s="2">
        <f t="shared" si="1"/>
        <v>0</v>
      </c>
      <c r="I14" s="2"/>
      <c r="J14" s="2"/>
      <c r="K14" s="2"/>
      <c r="L14" s="3"/>
      <c r="M14" s="2">
        <f t="shared" si="22"/>
        <v>0</v>
      </c>
      <c r="N14" s="2"/>
      <c r="O14" s="2">
        <f t="shared" si="2"/>
        <v>0</v>
      </c>
      <c r="P14" s="2" t="e">
        <f t="shared" si="23"/>
        <v>#DIV/0!</v>
      </c>
      <c r="Q14" s="3"/>
      <c r="R14" s="2">
        <f t="shared" si="24"/>
        <v>0</v>
      </c>
      <c r="S14" s="2"/>
      <c r="T14" s="2"/>
      <c r="U14" s="2"/>
      <c r="V14" s="3"/>
      <c r="W14" s="2"/>
      <c r="X14" s="2"/>
      <c r="Y14" s="2"/>
      <c r="Z14" s="2"/>
      <c r="AA14" s="3"/>
      <c r="AB14" s="2">
        <f t="shared" si="4"/>
        <v>0</v>
      </c>
      <c r="AC14" s="2"/>
      <c r="AD14" s="2">
        <f t="shared" si="25"/>
        <v>0</v>
      </c>
      <c r="AE14" s="2"/>
      <c r="AF14" s="3"/>
      <c r="AG14" s="2"/>
      <c r="AH14" s="2"/>
      <c r="AI14" s="2"/>
      <c r="AJ14" s="2"/>
      <c r="AK14" s="3"/>
      <c r="AL14" s="2">
        <f t="shared" si="26"/>
        <v>0</v>
      </c>
      <c r="AM14" s="2"/>
      <c r="AN14" s="2"/>
      <c r="AO14" s="2"/>
      <c r="AP14" s="3"/>
      <c r="AQ14" s="2"/>
      <c r="AR14" s="2"/>
      <c r="AS14" s="2"/>
      <c r="AT14" s="2"/>
      <c r="AU14" s="3"/>
      <c r="AV14" s="2"/>
      <c r="AW14" s="2"/>
      <c r="AX14" s="2"/>
      <c r="AY14" s="2"/>
      <c r="AZ14" s="3"/>
      <c r="BA14" s="2"/>
      <c r="BB14" s="2"/>
      <c r="BC14" s="2"/>
      <c r="BD14" s="2"/>
      <c r="BE14" s="3"/>
      <c r="BF14" s="2">
        <f t="shared" si="27"/>
        <v>0</v>
      </c>
      <c r="BG14" s="2"/>
      <c r="BH14" s="2"/>
      <c r="BI14" s="2"/>
      <c r="BJ14" s="3"/>
      <c r="BK14" s="2">
        <f t="shared" si="28"/>
        <v>0</v>
      </c>
      <c r="BL14" s="2"/>
      <c r="BM14" s="2"/>
      <c r="BN14" s="2"/>
      <c r="BO14" s="3"/>
      <c r="BP14" s="2"/>
      <c r="BQ14" s="2"/>
      <c r="BR14" s="2"/>
      <c r="BS14" s="2"/>
      <c r="BT14" s="3"/>
      <c r="BU14" s="2"/>
      <c r="BV14" s="2"/>
      <c r="BW14" s="2"/>
      <c r="BX14" s="2"/>
      <c r="BY14" s="3"/>
      <c r="BZ14" s="2"/>
      <c r="CA14" s="2"/>
      <c r="CB14" s="2"/>
      <c r="CC14" s="2"/>
      <c r="CD14" s="3"/>
      <c r="CE14" s="2"/>
      <c r="CF14" s="2"/>
      <c r="CG14" s="2"/>
      <c r="CH14" s="2"/>
      <c r="CI14" s="3"/>
      <c r="CJ14" s="2"/>
      <c r="CK14" s="2"/>
      <c r="CL14" s="2"/>
      <c r="CM14" s="2"/>
      <c r="CN14" s="3"/>
      <c r="CO14" s="2"/>
      <c r="CP14" s="2"/>
      <c r="CQ14" s="2"/>
      <c r="CR14" s="2"/>
      <c r="CS14" s="3"/>
      <c r="CT14" s="2"/>
      <c r="CU14" s="2"/>
      <c r="CV14" s="2"/>
      <c r="CW14" s="2"/>
      <c r="CX14" s="3"/>
      <c r="CY14" s="2"/>
      <c r="CZ14" s="2"/>
      <c r="DA14" s="2"/>
      <c r="DB14" s="2"/>
      <c r="DC14" s="3"/>
      <c r="DD14" s="2"/>
      <c r="DE14" s="2"/>
      <c r="DF14" s="2"/>
      <c r="DG14" s="2"/>
      <c r="DH14" s="3"/>
      <c r="DI14" s="2">
        <f t="shared" si="29"/>
        <v>0</v>
      </c>
      <c r="DJ14" s="2"/>
      <c r="DK14" s="2"/>
      <c r="DL14" s="2"/>
      <c r="DM14" s="3"/>
      <c r="DN14" s="2"/>
      <c r="DO14" s="2"/>
      <c r="DP14" s="2"/>
      <c r="DQ14" s="2"/>
      <c r="DR14" s="3"/>
      <c r="DS14" s="2"/>
      <c r="DT14" s="2"/>
      <c r="DU14" s="2"/>
      <c r="DV14" s="2"/>
      <c r="DW14" s="3"/>
      <c r="DX14" s="2"/>
      <c r="DY14" s="2"/>
      <c r="DZ14" s="2"/>
      <c r="EA14" s="2"/>
      <c r="EB14" s="3"/>
      <c r="EC14" s="2"/>
      <c r="ED14" s="2"/>
      <c r="EE14" s="2"/>
      <c r="EF14" s="2"/>
      <c r="EG14" s="3"/>
      <c r="EH14" s="2"/>
      <c r="EI14" s="2"/>
      <c r="EJ14" s="2"/>
      <c r="EK14" s="2"/>
      <c r="EL14" s="3"/>
      <c r="EM14" s="2"/>
      <c r="EN14" s="2"/>
      <c r="EO14" s="2"/>
      <c r="EP14" s="2"/>
      <c r="EQ14" s="3"/>
      <c r="ER14" s="2"/>
      <c r="ES14" s="2"/>
      <c r="ET14" s="2"/>
      <c r="EU14" s="2"/>
      <c r="EV14" s="3"/>
      <c r="EW14" s="2"/>
      <c r="EX14" s="2"/>
      <c r="EY14" s="2"/>
      <c r="EZ14" s="2"/>
      <c r="FA14" s="3"/>
      <c r="FB14" s="2">
        <f t="shared" si="30"/>
        <v>0</v>
      </c>
      <c r="FC14" s="2">
        <f t="shared" si="9"/>
        <v>0</v>
      </c>
      <c r="FD14" s="2">
        <f t="shared" si="10"/>
        <v>0</v>
      </c>
      <c r="FE14" s="2" t="e">
        <f t="shared" si="11"/>
        <v>#DIV/0!</v>
      </c>
      <c r="FF14" s="3" t="e">
        <f t="shared" si="12"/>
        <v>#DIV/0!</v>
      </c>
      <c r="FG14" s="2"/>
      <c r="FH14" s="2"/>
      <c r="FI14" s="2"/>
      <c r="FJ14" s="2" t="e">
        <f t="shared" si="31"/>
        <v>#DIV/0!</v>
      </c>
      <c r="FK14" s="3" t="e">
        <f t="shared" si="32"/>
        <v>#DIV/0!</v>
      </c>
      <c r="FL14" s="2"/>
      <c r="FM14" s="2"/>
      <c r="FN14" s="2"/>
      <c r="FO14" s="2" t="e">
        <f t="shared" si="33"/>
        <v>#DIV/0!</v>
      </c>
      <c r="FP14" s="3" t="e">
        <f t="shared" si="34"/>
        <v>#DIV/0!</v>
      </c>
      <c r="FQ14" s="2"/>
      <c r="FR14" s="2"/>
      <c r="FS14" s="2"/>
      <c r="FT14" s="2" t="e">
        <f t="shared" si="35"/>
        <v>#DIV/0!</v>
      </c>
      <c r="FU14" s="3" t="e">
        <f t="shared" si="36"/>
        <v>#DIV/0!</v>
      </c>
      <c r="FV14" s="2"/>
      <c r="FW14" s="2"/>
      <c r="FX14" s="2"/>
      <c r="FY14" s="2" t="e">
        <f t="shared" si="37"/>
        <v>#DIV/0!</v>
      </c>
      <c r="FZ14" s="3" t="e">
        <f t="shared" si="38"/>
        <v>#DIV/0!</v>
      </c>
      <c r="GA14" s="2"/>
      <c r="GB14" s="2"/>
      <c r="GC14" s="2"/>
      <c r="GD14" s="2" t="e">
        <f t="shared" si="39"/>
        <v>#DIV/0!</v>
      </c>
      <c r="GE14" s="3" t="e">
        <f t="shared" si="40"/>
        <v>#DIV/0!</v>
      </c>
      <c r="GF14" s="2"/>
      <c r="GG14" s="2"/>
      <c r="GH14" s="2"/>
      <c r="GI14" s="2" t="e">
        <f t="shared" si="13"/>
        <v>#DIV/0!</v>
      </c>
      <c r="GJ14" s="3" t="e">
        <f t="shared" si="14"/>
        <v>#DIV/0!</v>
      </c>
      <c r="GK14" s="2"/>
      <c r="GL14" s="2"/>
      <c r="GM14" s="2"/>
      <c r="GN14" s="2" t="e">
        <f t="shared" si="41"/>
        <v>#DIV/0!</v>
      </c>
      <c r="GO14" s="3" t="e">
        <f t="shared" si="42"/>
        <v>#DIV/0!</v>
      </c>
      <c r="GP14" s="2"/>
      <c r="GQ14" s="2"/>
      <c r="GR14" s="2"/>
      <c r="GS14" s="2" t="e">
        <f t="shared" si="15"/>
        <v>#DIV/0!</v>
      </c>
      <c r="GT14" s="3" t="e">
        <f t="shared" si="16"/>
        <v>#DIV/0!</v>
      </c>
      <c r="GU14" s="2"/>
      <c r="GV14" s="2"/>
      <c r="GW14" s="2"/>
      <c r="GX14" s="2" t="e">
        <f t="shared" si="43"/>
        <v>#DIV/0!</v>
      </c>
      <c r="GY14" s="3" t="e">
        <f t="shared" si="44"/>
        <v>#DIV/0!</v>
      </c>
      <c r="GZ14" s="2"/>
      <c r="HA14" s="2"/>
      <c r="HB14" s="2"/>
      <c r="HC14" s="2"/>
      <c r="HD14" s="3"/>
      <c r="HE14" s="2"/>
      <c r="HF14" s="2"/>
      <c r="HG14" s="2"/>
      <c r="HH14" s="2"/>
      <c r="HI14" s="3"/>
      <c r="HJ14" s="2"/>
      <c r="HK14" s="2"/>
      <c r="HL14" s="2"/>
      <c r="HM14" s="2"/>
      <c r="HN14" s="3"/>
      <c r="HO14" s="2"/>
      <c r="HP14" s="2"/>
      <c r="HQ14" s="2"/>
      <c r="HR14" s="2"/>
      <c r="HS14" s="3"/>
      <c r="HT14" s="2"/>
      <c r="HU14" s="2"/>
      <c r="HV14" s="2"/>
      <c r="HW14" s="2"/>
      <c r="HX14" s="3"/>
      <c r="HY14" s="2"/>
      <c r="HZ14" s="2"/>
      <c r="IA14" s="2"/>
      <c r="IB14" s="2"/>
      <c r="IC14" s="3"/>
      <c r="ID14" s="2"/>
      <c r="IE14" s="2"/>
      <c r="IF14" s="2"/>
      <c r="IG14" s="2"/>
      <c r="IH14" s="3"/>
      <c r="II14" s="2"/>
      <c r="IJ14" s="2"/>
      <c r="IK14" s="2"/>
      <c r="IL14" s="2"/>
      <c r="IM14" s="3"/>
      <c r="IN14" s="3"/>
      <c r="IO14" s="3"/>
      <c r="IP14" s="3"/>
      <c r="IQ14" s="3"/>
      <c r="IR14" s="6"/>
    </row>
    <row r="15" spans="1:252" ht="17.25" customHeight="1">
      <c r="A15" s="13">
        <v>9</v>
      </c>
      <c r="B15" s="15" t="s">
        <v>70</v>
      </c>
      <c r="C15" s="2">
        <f t="shared" si="21"/>
        <v>0</v>
      </c>
      <c r="D15" s="2"/>
      <c r="E15" s="2"/>
      <c r="F15" s="2"/>
      <c r="G15" s="3"/>
      <c r="H15" s="2">
        <f t="shared" si="1"/>
        <v>0</v>
      </c>
      <c r="I15" s="2"/>
      <c r="J15" s="2"/>
      <c r="K15" s="2"/>
      <c r="L15" s="3"/>
      <c r="M15" s="2">
        <f>R15+AB15+AL15+BA15</f>
        <v>0</v>
      </c>
      <c r="N15" s="2"/>
      <c r="O15" s="2">
        <f t="shared" si="2"/>
        <v>0</v>
      </c>
      <c r="P15" s="2" t="e">
        <f t="shared" si="23"/>
        <v>#DIV/0!</v>
      </c>
      <c r="Q15" s="3"/>
      <c r="R15" s="2">
        <f t="shared" si="24"/>
        <v>0</v>
      </c>
      <c r="S15" s="2"/>
      <c r="T15" s="2"/>
      <c r="U15" s="2"/>
      <c r="V15" s="3"/>
      <c r="W15" s="2"/>
      <c r="X15" s="2"/>
      <c r="Y15" s="2"/>
      <c r="Z15" s="2"/>
      <c r="AA15" s="3"/>
      <c r="AB15" s="2">
        <f t="shared" si="4"/>
        <v>0</v>
      </c>
      <c r="AC15" s="2"/>
      <c r="AD15" s="2">
        <f t="shared" si="25"/>
        <v>0</v>
      </c>
      <c r="AE15" s="2"/>
      <c r="AF15" s="3"/>
      <c r="AG15" s="2"/>
      <c r="AH15" s="2"/>
      <c r="AI15" s="2"/>
      <c r="AJ15" s="2"/>
      <c r="AK15" s="3"/>
      <c r="AL15" s="2">
        <f t="shared" si="26"/>
        <v>0</v>
      </c>
      <c r="AM15" s="2"/>
      <c r="AN15" s="2"/>
      <c r="AO15" s="2"/>
      <c r="AP15" s="3"/>
      <c r="AQ15" s="2"/>
      <c r="AR15" s="2"/>
      <c r="AS15" s="2"/>
      <c r="AT15" s="2"/>
      <c r="AU15" s="3"/>
      <c r="AV15" s="2"/>
      <c r="AW15" s="2"/>
      <c r="AX15" s="2"/>
      <c r="AY15" s="2"/>
      <c r="AZ15" s="3"/>
      <c r="BA15" s="2"/>
      <c r="BB15" s="2"/>
      <c r="BC15" s="2"/>
      <c r="BD15" s="2"/>
      <c r="BE15" s="3"/>
      <c r="BF15" s="2">
        <f t="shared" si="27"/>
        <v>0</v>
      </c>
      <c r="BG15" s="2"/>
      <c r="BH15" s="2"/>
      <c r="BI15" s="2"/>
      <c r="BJ15" s="3"/>
      <c r="BK15" s="2">
        <f t="shared" si="28"/>
        <v>0</v>
      </c>
      <c r="BL15" s="2"/>
      <c r="BM15" s="2"/>
      <c r="BN15" s="2"/>
      <c r="BO15" s="3"/>
      <c r="BP15" s="2"/>
      <c r="BQ15" s="2"/>
      <c r="BR15" s="2"/>
      <c r="BS15" s="2"/>
      <c r="BT15" s="3"/>
      <c r="BU15" s="2"/>
      <c r="BV15" s="2"/>
      <c r="BW15" s="2"/>
      <c r="BX15" s="2"/>
      <c r="BY15" s="3"/>
      <c r="BZ15" s="2"/>
      <c r="CA15" s="2"/>
      <c r="CB15" s="2"/>
      <c r="CC15" s="2"/>
      <c r="CD15" s="3"/>
      <c r="CE15" s="2"/>
      <c r="CF15" s="2"/>
      <c r="CG15" s="2"/>
      <c r="CH15" s="2"/>
      <c r="CI15" s="3"/>
      <c r="CJ15" s="2"/>
      <c r="CK15" s="2"/>
      <c r="CL15" s="2"/>
      <c r="CM15" s="2"/>
      <c r="CN15" s="3"/>
      <c r="CO15" s="2"/>
      <c r="CP15" s="2"/>
      <c r="CQ15" s="2"/>
      <c r="CR15" s="2"/>
      <c r="CS15" s="3"/>
      <c r="CT15" s="2"/>
      <c r="CU15" s="2"/>
      <c r="CV15" s="2"/>
      <c r="CW15" s="2"/>
      <c r="CX15" s="3"/>
      <c r="CY15" s="2"/>
      <c r="CZ15" s="2"/>
      <c r="DA15" s="2"/>
      <c r="DB15" s="2"/>
      <c r="DC15" s="3"/>
      <c r="DD15" s="2"/>
      <c r="DE15" s="2"/>
      <c r="DF15" s="2"/>
      <c r="DG15" s="2"/>
      <c r="DH15" s="3"/>
      <c r="DI15" s="2">
        <f t="shared" si="29"/>
        <v>0</v>
      </c>
      <c r="DJ15" s="2"/>
      <c r="DK15" s="2"/>
      <c r="DL15" s="2"/>
      <c r="DM15" s="3"/>
      <c r="DN15" s="2"/>
      <c r="DO15" s="2"/>
      <c r="DP15" s="2"/>
      <c r="DQ15" s="2"/>
      <c r="DR15" s="3"/>
      <c r="DS15" s="2"/>
      <c r="DT15" s="2"/>
      <c r="DU15" s="2"/>
      <c r="DV15" s="2"/>
      <c r="DW15" s="3"/>
      <c r="DX15" s="2"/>
      <c r="DY15" s="2"/>
      <c r="DZ15" s="2"/>
      <c r="EA15" s="2"/>
      <c r="EB15" s="3"/>
      <c r="EC15" s="2"/>
      <c r="ED15" s="2"/>
      <c r="EE15" s="2"/>
      <c r="EF15" s="2"/>
      <c r="EG15" s="3"/>
      <c r="EH15" s="2"/>
      <c r="EI15" s="2"/>
      <c r="EJ15" s="2"/>
      <c r="EK15" s="2"/>
      <c r="EL15" s="3"/>
      <c r="EM15" s="2"/>
      <c r="EN15" s="2"/>
      <c r="EO15" s="2"/>
      <c r="EP15" s="2"/>
      <c r="EQ15" s="3"/>
      <c r="ER15" s="2"/>
      <c r="ES15" s="2"/>
      <c r="ET15" s="2"/>
      <c r="EU15" s="2"/>
      <c r="EV15" s="3"/>
      <c r="EW15" s="2"/>
      <c r="EX15" s="2"/>
      <c r="EY15" s="2"/>
      <c r="EZ15" s="2"/>
      <c r="FA15" s="3"/>
      <c r="FB15" s="2">
        <f t="shared" si="30"/>
        <v>17541.100000000002</v>
      </c>
      <c r="FC15" s="2">
        <f t="shared" si="9"/>
        <v>0</v>
      </c>
      <c r="FD15" s="2">
        <f t="shared" si="10"/>
        <v>2175.7999999999997</v>
      </c>
      <c r="FE15" s="2">
        <f t="shared" si="11"/>
        <v>12.404011150954041</v>
      </c>
      <c r="FF15" s="3" t="e">
        <f t="shared" si="12"/>
        <v>#DIV/0!</v>
      </c>
      <c r="FG15" s="2">
        <v>1806.1</v>
      </c>
      <c r="FH15" s="2"/>
      <c r="FI15" s="2">
        <v>1144.9</v>
      </c>
      <c r="FJ15" s="2">
        <f t="shared" si="31"/>
        <v>63.39073141022092</v>
      </c>
      <c r="FK15" s="3" t="e">
        <f t="shared" si="32"/>
        <v>#DIV/0!</v>
      </c>
      <c r="FL15" s="2">
        <v>121.4</v>
      </c>
      <c r="FM15" s="2"/>
      <c r="FN15" s="2">
        <v>65.2</v>
      </c>
      <c r="FO15" s="2">
        <f t="shared" si="33"/>
        <v>53.70675453047776</v>
      </c>
      <c r="FP15" s="3" t="e">
        <f t="shared" si="34"/>
        <v>#DIV/0!</v>
      </c>
      <c r="FQ15" s="2">
        <v>158</v>
      </c>
      <c r="FR15" s="2"/>
      <c r="FS15" s="2">
        <v>111.8</v>
      </c>
      <c r="FT15" s="2">
        <f t="shared" si="35"/>
        <v>70.75949367088607</v>
      </c>
      <c r="FU15" s="3" t="e">
        <f t="shared" si="36"/>
        <v>#DIV/0!</v>
      </c>
      <c r="FV15" s="2">
        <v>110</v>
      </c>
      <c r="FW15" s="2"/>
      <c r="FX15" s="2">
        <v>106.6</v>
      </c>
      <c r="FY15" s="2">
        <f t="shared" si="37"/>
        <v>96.9090909090909</v>
      </c>
      <c r="FZ15" s="3" t="e">
        <f t="shared" si="38"/>
        <v>#DIV/0!</v>
      </c>
      <c r="GA15" s="2">
        <v>14349.9</v>
      </c>
      <c r="GB15" s="2"/>
      <c r="GC15" s="2">
        <v>402.2</v>
      </c>
      <c r="GD15" s="2">
        <f t="shared" si="39"/>
        <v>2.8028069882020086</v>
      </c>
      <c r="GE15" s="3" t="e">
        <f t="shared" si="40"/>
        <v>#DIV/0!</v>
      </c>
      <c r="GF15" s="2"/>
      <c r="GG15" s="2"/>
      <c r="GH15" s="2"/>
      <c r="GI15" s="2" t="e">
        <f t="shared" si="13"/>
        <v>#DIV/0!</v>
      </c>
      <c r="GJ15" s="3" t="e">
        <f t="shared" si="14"/>
        <v>#DIV/0!</v>
      </c>
      <c r="GK15" s="2">
        <v>962.5</v>
      </c>
      <c r="GL15" s="2"/>
      <c r="GM15" s="2">
        <v>334.4</v>
      </c>
      <c r="GN15" s="2">
        <f t="shared" si="41"/>
        <v>34.74285714285714</v>
      </c>
      <c r="GO15" s="3" t="e">
        <f t="shared" si="42"/>
        <v>#DIV/0!</v>
      </c>
      <c r="GP15" s="2">
        <v>21.7</v>
      </c>
      <c r="GQ15" s="2"/>
      <c r="GR15" s="2">
        <v>5</v>
      </c>
      <c r="GS15" s="2">
        <f t="shared" si="15"/>
        <v>23.04147465437788</v>
      </c>
      <c r="GT15" s="3" t="e">
        <f t="shared" si="16"/>
        <v>#DIV/0!</v>
      </c>
      <c r="GU15" s="2">
        <v>11.5</v>
      </c>
      <c r="GV15" s="2"/>
      <c r="GW15" s="2">
        <v>5.7</v>
      </c>
      <c r="GX15" s="2">
        <f t="shared" si="43"/>
        <v>49.56521739130435</v>
      </c>
      <c r="GY15" s="3" t="e">
        <f t="shared" si="44"/>
        <v>#DIV/0!</v>
      </c>
      <c r="GZ15" s="2"/>
      <c r="HA15" s="2"/>
      <c r="HB15" s="2"/>
      <c r="HC15" s="2"/>
      <c r="HD15" s="3"/>
      <c r="HE15" s="2"/>
      <c r="HF15" s="2"/>
      <c r="HG15" s="2"/>
      <c r="HH15" s="2"/>
      <c r="HI15" s="3"/>
      <c r="HJ15" s="2"/>
      <c r="HK15" s="2"/>
      <c r="HL15" s="2"/>
      <c r="HM15" s="2"/>
      <c r="HN15" s="3"/>
      <c r="HO15" s="2"/>
      <c r="HP15" s="2"/>
      <c r="HQ15" s="2"/>
      <c r="HR15" s="2"/>
      <c r="HS15" s="3"/>
      <c r="HT15" s="2"/>
      <c r="HU15" s="2"/>
      <c r="HV15" s="2"/>
      <c r="HW15" s="2"/>
      <c r="HX15" s="3"/>
      <c r="HY15" s="2"/>
      <c r="HZ15" s="2"/>
      <c r="IA15" s="2"/>
      <c r="IB15" s="2"/>
      <c r="IC15" s="3"/>
      <c r="ID15" s="2"/>
      <c r="IE15" s="2"/>
      <c r="IF15" s="2"/>
      <c r="IG15" s="2"/>
      <c r="IH15" s="3"/>
      <c r="II15" s="2"/>
      <c r="IJ15" s="2"/>
      <c r="IK15" s="2"/>
      <c r="IL15" s="2"/>
      <c r="IM15" s="3"/>
      <c r="IN15" s="3"/>
      <c r="IO15" s="3"/>
      <c r="IP15" s="3"/>
      <c r="IQ15" s="3"/>
      <c r="IR15" s="6"/>
    </row>
    <row r="16" spans="1:252" ht="17.25" customHeight="1">
      <c r="A16" s="13">
        <v>10</v>
      </c>
      <c r="B16" s="15" t="s">
        <v>71</v>
      </c>
      <c r="C16" s="2">
        <f t="shared" si="21"/>
        <v>0</v>
      </c>
      <c r="D16" s="2"/>
      <c r="E16" s="2"/>
      <c r="F16" s="2"/>
      <c r="G16" s="3"/>
      <c r="H16" s="2">
        <f t="shared" si="1"/>
        <v>0</v>
      </c>
      <c r="I16" s="2"/>
      <c r="J16" s="2"/>
      <c r="K16" s="2"/>
      <c r="L16" s="3"/>
      <c r="M16" s="2">
        <f t="shared" si="22"/>
        <v>0</v>
      </c>
      <c r="N16" s="2"/>
      <c r="O16" s="2">
        <f t="shared" si="2"/>
        <v>0</v>
      </c>
      <c r="P16" s="2" t="e">
        <f t="shared" si="23"/>
        <v>#DIV/0!</v>
      </c>
      <c r="Q16" s="3"/>
      <c r="R16" s="2">
        <f t="shared" si="24"/>
        <v>0</v>
      </c>
      <c r="S16" s="2"/>
      <c r="T16" s="2"/>
      <c r="U16" s="2"/>
      <c r="V16" s="3"/>
      <c r="W16" s="2"/>
      <c r="X16" s="2"/>
      <c r="Y16" s="2"/>
      <c r="Z16" s="2"/>
      <c r="AA16" s="3"/>
      <c r="AB16" s="2">
        <f t="shared" si="4"/>
        <v>0</v>
      </c>
      <c r="AC16" s="2"/>
      <c r="AD16" s="2">
        <f t="shared" si="25"/>
        <v>0</v>
      </c>
      <c r="AE16" s="2"/>
      <c r="AF16" s="3"/>
      <c r="AG16" s="2"/>
      <c r="AH16" s="2"/>
      <c r="AI16" s="2"/>
      <c r="AJ16" s="2"/>
      <c r="AK16" s="3"/>
      <c r="AL16" s="2">
        <f t="shared" si="26"/>
        <v>0</v>
      </c>
      <c r="AM16" s="2"/>
      <c r="AN16" s="2"/>
      <c r="AO16" s="2"/>
      <c r="AP16" s="3"/>
      <c r="AQ16" s="2"/>
      <c r="AR16" s="2"/>
      <c r="AS16" s="2"/>
      <c r="AT16" s="2"/>
      <c r="AU16" s="3"/>
      <c r="AV16" s="2"/>
      <c r="AW16" s="2"/>
      <c r="AX16" s="2"/>
      <c r="AY16" s="2"/>
      <c r="AZ16" s="3"/>
      <c r="BA16" s="2"/>
      <c r="BB16" s="2"/>
      <c r="BC16" s="2"/>
      <c r="BD16" s="2"/>
      <c r="BE16" s="3"/>
      <c r="BF16" s="2">
        <f t="shared" si="27"/>
        <v>0</v>
      </c>
      <c r="BG16" s="2"/>
      <c r="BH16" s="2"/>
      <c r="BI16" s="2"/>
      <c r="BJ16" s="3"/>
      <c r="BK16" s="2">
        <f t="shared" si="28"/>
        <v>0</v>
      </c>
      <c r="BL16" s="2"/>
      <c r="BM16" s="2"/>
      <c r="BN16" s="2"/>
      <c r="BO16" s="3"/>
      <c r="BP16" s="2"/>
      <c r="BQ16" s="2"/>
      <c r="BR16" s="2"/>
      <c r="BS16" s="2"/>
      <c r="BT16" s="3"/>
      <c r="BU16" s="2"/>
      <c r="BV16" s="2"/>
      <c r="BW16" s="2"/>
      <c r="BX16" s="2"/>
      <c r="BY16" s="3"/>
      <c r="BZ16" s="2"/>
      <c r="CA16" s="2"/>
      <c r="CB16" s="2"/>
      <c r="CC16" s="2"/>
      <c r="CD16" s="3"/>
      <c r="CE16" s="2"/>
      <c r="CF16" s="2"/>
      <c r="CG16" s="2"/>
      <c r="CH16" s="2"/>
      <c r="CI16" s="3"/>
      <c r="CJ16" s="2"/>
      <c r="CK16" s="2"/>
      <c r="CL16" s="2"/>
      <c r="CM16" s="2"/>
      <c r="CN16" s="3"/>
      <c r="CO16" s="2"/>
      <c r="CP16" s="2"/>
      <c r="CQ16" s="2"/>
      <c r="CR16" s="2"/>
      <c r="CS16" s="3"/>
      <c r="CT16" s="2"/>
      <c r="CU16" s="2"/>
      <c r="CV16" s="2"/>
      <c r="CW16" s="2"/>
      <c r="CX16" s="3"/>
      <c r="CY16" s="2"/>
      <c r="CZ16" s="2"/>
      <c r="DA16" s="2"/>
      <c r="DB16" s="2"/>
      <c r="DC16" s="3"/>
      <c r="DD16" s="2"/>
      <c r="DE16" s="2"/>
      <c r="DF16" s="2"/>
      <c r="DG16" s="2"/>
      <c r="DH16" s="3"/>
      <c r="DI16" s="2">
        <f t="shared" si="29"/>
        <v>0</v>
      </c>
      <c r="DJ16" s="2"/>
      <c r="DK16" s="2"/>
      <c r="DL16" s="2"/>
      <c r="DM16" s="3"/>
      <c r="DN16" s="2"/>
      <c r="DO16" s="2"/>
      <c r="DP16" s="2"/>
      <c r="DQ16" s="2"/>
      <c r="DR16" s="3"/>
      <c r="DS16" s="2"/>
      <c r="DT16" s="2"/>
      <c r="DU16" s="2"/>
      <c r="DV16" s="2"/>
      <c r="DW16" s="3"/>
      <c r="DX16" s="2"/>
      <c r="DY16" s="2"/>
      <c r="DZ16" s="2"/>
      <c r="EA16" s="2"/>
      <c r="EB16" s="3"/>
      <c r="EC16" s="2"/>
      <c r="ED16" s="2"/>
      <c r="EE16" s="2"/>
      <c r="EF16" s="2"/>
      <c r="EG16" s="3"/>
      <c r="EH16" s="2"/>
      <c r="EI16" s="2"/>
      <c r="EJ16" s="2"/>
      <c r="EK16" s="2"/>
      <c r="EL16" s="3"/>
      <c r="EM16" s="2"/>
      <c r="EN16" s="2"/>
      <c r="EO16" s="2"/>
      <c r="EP16" s="2"/>
      <c r="EQ16" s="3"/>
      <c r="ER16" s="2"/>
      <c r="ES16" s="2"/>
      <c r="ET16" s="2"/>
      <c r="EU16" s="2"/>
      <c r="EV16" s="3"/>
      <c r="EW16" s="2"/>
      <c r="EX16" s="2"/>
      <c r="EY16" s="2"/>
      <c r="EZ16" s="2"/>
      <c r="FA16" s="3"/>
      <c r="FB16" s="2">
        <f t="shared" si="30"/>
        <v>0</v>
      </c>
      <c r="FC16" s="2">
        <f t="shared" si="9"/>
        <v>0</v>
      </c>
      <c r="FD16" s="2">
        <f t="shared" si="10"/>
        <v>0</v>
      </c>
      <c r="FE16" s="2" t="e">
        <f t="shared" si="11"/>
        <v>#DIV/0!</v>
      </c>
      <c r="FF16" s="3" t="e">
        <f t="shared" si="12"/>
        <v>#DIV/0!</v>
      </c>
      <c r="FG16" s="2"/>
      <c r="FH16" s="2"/>
      <c r="FI16" s="2"/>
      <c r="FJ16" s="2" t="e">
        <f t="shared" si="31"/>
        <v>#DIV/0!</v>
      </c>
      <c r="FK16" s="3" t="e">
        <f t="shared" si="32"/>
        <v>#DIV/0!</v>
      </c>
      <c r="FL16" s="2"/>
      <c r="FM16" s="2"/>
      <c r="FN16" s="2"/>
      <c r="FO16" s="2" t="e">
        <f t="shared" si="33"/>
        <v>#DIV/0!</v>
      </c>
      <c r="FP16" s="3" t="e">
        <f t="shared" si="34"/>
        <v>#DIV/0!</v>
      </c>
      <c r="FQ16" s="2"/>
      <c r="FR16" s="2"/>
      <c r="FS16" s="2"/>
      <c r="FT16" s="2" t="e">
        <f t="shared" si="35"/>
        <v>#DIV/0!</v>
      </c>
      <c r="FU16" s="3" t="e">
        <f t="shared" si="36"/>
        <v>#DIV/0!</v>
      </c>
      <c r="FV16" s="2"/>
      <c r="FW16" s="2"/>
      <c r="FX16" s="2"/>
      <c r="FY16" s="2" t="e">
        <f t="shared" si="37"/>
        <v>#DIV/0!</v>
      </c>
      <c r="FZ16" s="3" t="e">
        <f t="shared" si="38"/>
        <v>#DIV/0!</v>
      </c>
      <c r="GA16" s="2"/>
      <c r="GB16" s="2"/>
      <c r="GC16" s="2"/>
      <c r="GD16" s="2" t="e">
        <f t="shared" si="39"/>
        <v>#DIV/0!</v>
      </c>
      <c r="GE16" s="3" t="e">
        <f t="shared" si="40"/>
        <v>#DIV/0!</v>
      </c>
      <c r="GF16" s="2"/>
      <c r="GG16" s="2"/>
      <c r="GH16" s="2"/>
      <c r="GI16" s="2" t="e">
        <f t="shared" si="13"/>
        <v>#DIV/0!</v>
      </c>
      <c r="GJ16" s="3" t="e">
        <f t="shared" si="14"/>
        <v>#DIV/0!</v>
      </c>
      <c r="GK16" s="2"/>
      <c r="GL16" s="2"/>
      <c r="GM16" s="2"/>
      <c r="GN16" s="2" t="e">
        <f t="shared" si="41"/>
        <v>#DIV/0!</v>
      </c>
      <c r="GO16" s="3" t="e">
        <f t="shared" si="42"/>
        <v>#DIV/0!</v>
      </c>
      <c r="GP16" s="2"/>
      <c r="GQ16" s="2"/>
      <c r="GR16" s="2"/>
      <c r="GS16" s="2" t="e">
        <f t="shared" si="15"/>
        <v>#DIV/0!</v>
      </c>
      <c r="GT16" s="3" t="e">
        <f t="shared" si="16"/>
        <v>#DIV/0!</v>
      </c>
      <c r="GU16" s="2"/>
      <c r="GV16" s="2"/>
      <c r="GW16" s="2"/>
      <c r="GX16" s="2" t="e">
        <f t="shared" si="43"/>
        <v>#DIV/0!</v>
      </c>
      <c r="GY16" s="3" t="e">
        <f t="shared" si="44"/>
        <v>#DIV/0!</v>
      </c>
      <c r="GZ16" s="2"/>
      <c r="HA16" s="2"/>
      <c r="HB16" s="2"/>
      <c r="HC16" s="2"/>
      <c r="HD16" s="3"/>
      <c r="HE16" s="2"/>
      <c r="HF16" s="2"/>
      <c r="HG16" s="2"/>
      <c r="HH16" s="2"/>
      <c r="HI16" s="3"/>
      <c r="HJ16" s="2"/>
      <c r="HK16" s="2"/>
      <c r="HL16" s="2"/>
      <c r="HM16" s="2"/>
      <c r="HN16" s="3"/>
      <c r="HO16" s="2"/>
      <c r="HP16" s="2"/>
      <c r="HQ16" s="2"/>
      <c r="HR16" s="2"/>
      <c r="HS16" s="3"/>
      <c r="HT16" s="2"/>
      <c r="HU16" s="2"/>
      <c r="HV16" s="2"/>
      <c r="HW16" s="2"/>
      <c r="HX16" s="3"/>
      <c r="HY16" s="2"/>
      <c r="HZ16" s="2"/>
      <c r="IA16" s="2"/>
      <c r="IB16" s="2"/>
      <c r="IC16" s="3"/>
      <c r="ID16" s="2"/>
      <c r="IE16" s="2"/>
      <c r="IF16" s="2"/>
      <c r="IG16" s="2"/>
      <c r="IH16" s="3"/>
      <c r="II16" s="2"/>
      <c r="IJ16" s="2"/>
      <c r="IK16" s="2"/>
      <c r="IL16" s="2"/>
      <c r="IM16" s="3"/>
      <c r="IN16" s="3"/>
      <c r="IO16" s="3"/>
      <c r="IP16" s="3"/>
      <c r="IQ16" s="3"/>
      <c r="IR16" s="6"/>
    </row>
    <row r="17" spans="1:252" ht="17.25" customHeight="1">
      <c r="A17" s="13">
        <v>11</v>
      </c>
      <c r="B17" s="15" t="s">
        <v>72</v>
      </c>
      <c r="C17" s="2">
        <f t="shared" si="21"/>
        <v>0</v>
      </c>
      <c r="D17" s="2"/>
      <c r="E17" s="2"/>
      <c r="F17" s="2"/>
      <c r="G17" s="3"/>
      <c r="H17" s="2">
        <f t="shared" si="1"/>
        <v>0</v>
      </c>
      <c r="I17" s="2"/>
      <c r="J17" s="2"/>
      <c r="K17" s="2"/>
      <c r="L17" s="3"/>
      <c r="M17" s="2">
        <f t="shared" si="22"/>
        <v>0</v>
      </c>
      <c r="N17" s="2"/>
      <c r="O17" s="2">
        <f t="shared" si="2"/>
        <v>0</v>
      </c>
      <c r="P17" s="2" t="e">
        <f t="shared" si="23"/>
        <v>#DIV/0!</v>
      </c>
      <c r="Q17" s="3"/>
      <c r="R17" s="2">
        <f t="shared" si="24"/>
        <v>0</v>
      </c>
      <c r="S17" s="2"/>
      <c r="T17" s="2"/>
      <c r="U17" s="2"/>
      <c r="V17" s="3"/>
      <c r="W17" s="2"/>
      <c r="X17" s="2"/>
      <c r="Y17" s="2"/>
      <c r="Z17" s="2"/>
      <c r="AA17" s="3"/>
      <c r="AB17" s="2">
        <f t="shared" si="4"/>
        <v>0</v>
      </c>
      <c r="AC17" s="2"/>
      <c r="AD17" s="2">
        <f t="shared" si="25"/>
        <v>0</v>
      </c>
      <c r="AE17" s="2"/>
      <c r="AF17" s="3"/>
      <c r="AG17" s="2"/>
      <c r="AH17" s="2"/>
      <c r="AI17" s="2"/>
      <c r="AJ17" s="2"/>
      <c r="AK17" s="3"/>
      <c r="AL17" s="2">
        <f t="shared" si="26"/>
        <v>0</v>
      </c>
      <c r="AM17" s="2"/>
      <c r="AN17" s="2"/>
      <c r="AO17" s="2"/>
      <c r="AP17" s="3"/>
      <c r="AQ17" s="2"/>
      <c r="AR17" s="2"/>
      <c r="AS17" s="2"/>
      <c r="AT17" s="2"/>
      <c r="AU17" s="3"/>
      <c r="AV17" s="2"/>
      <c r="AW17" s="2"/>
      <c r="AX17" s="2"/>
      <c r="AY17" s="2"/>
      <c r="AZ17" s="3"/>
      <c r="BA17" s="2"/>
      <c r="BB17" s="2"/>
      <c r="BC17" s="2"/>
      <c r="BD17" s="2"/>
      <c r="BE17" s="3"/>
      <c r="BF17" s="2">
        <f t="shared" si="27"/>
        <v>0</v>
      </c>
      <c r="BG17" s="2"/>
      <c r="BH17" s="2"/>
      <c r="BI17" s="2"/>
      <c r="BJ17" s="3"/>
      <c r="BK17" s="2">
        <f t="shared" si="28"/>
        <v>0</v>
      </c>
      <c r="BL17" s="2"/>
      <c r="BM17" s="2"/>
      <c r="BN17" s="2"/>
      <c r="BO17" s="3"/>
      <c r="BP17" s="2"/>
      <c r="BQ17" s="2"/>
      <c r="BR17" s="2"/>
      <c r="BS17" s="2"/>
      <c r="BT17" s="3"/>
      <c r="BU17" s="2"/>
      <c r="BV17" s="2"/>
      <c r="BW17" s="2"/>
      <c r="BX17" s="2"/>
      <c r="BY17" s="3"/>
      <c r="BZ17" s="2"/>
      <c r="CA17" s="2"/>
      <c r="CB17" s="2"/>
      <c r="CC17" s="2"/>
      <c r="CD17" s="3"/>
      <c r="CE17" s="2"/>
      <c r="CF17" s="2"/>
      <c r="CG17" s="2"/>
      <c r="CH17" s="2"/>
      <c r="CI17" s="3"/>
      <c r="CJ17" s="2"/>
      <c r="CK17" s="2"/>
      <c r="CL17" s="2"/>
      <c r="CM17" s="2"/>
      <c r="CN17" s="3"/>
      <c r="CO17" s="2"/>
      <c r="CP17" s="2"/>
      <c r="CQ17" s="2"/>
      <c r="CR17" s="2"/>
      <c r="CS17" s="3"/>
      <c r="CT17" s="2"/>
      <c r="CU17" s="2"/>
      <c r="CV17" s="2"/>
      <c r="CW17" s="2"/>
      <c r="CX17" s="3"/>
      <c r="CY17" s="2"/>
      <c r="CZ17" s="2"/>
      <c r="DA17" s="2"/>
      <c r="DB17" s="2"/>
      <c r="DC17" s="3"/>
      <c r="DD17" s="2"/>
      <c r="DE17" s="2"/>
      <c r="DF17" s="2"/>
      <c r="DG17" s="2"/>
      <c r="DH17" s="3"/>
      <c r="DI17" s="2">
        <f t="shared" si="29"/>
        <v>0</v>
      </c>
      <c r="DJ17" s="2"/>
      <c r="DK17" s="2"/>
      <c r="DL17" s="2"/>
      <c r="DM17" s="3"/>
      <c r="DN17" s="2"/>
      <c r="DO17" s="2"/>
      <c r="DP17" s="2"/>
      <c r="DQ17" s="2"/>
      <c r="DR17" s="3"/>
      <c r="DS17" s="2"/>
      <c r="DT17" s="2"/>
      <c r="DU17" s="2"/>
      <c r="DV17" s="2"/>
      <c r="DW17" s="3"/>
      <c r="DX17" s="2"/>
      <c r="DY17" s="2"/>
      <c r="DZ17" s="2"/>
      <c r="EA17" s="2"/>
      <c r="EB17" s="3"/>
      <c r="EC17" s="2"/>
      <c r="ED17" s="2"/>
      <c r="EE17" s="2"/>
      <c r="EF17" s="2"/>
      <c r="EG17" s="3"/>
      <c r="EH17" s="2"/>
      <c r="EI17" s="2"/>
      <c r="EJ17" s="2"/>
      <c r="EK17" s="2"/>
      <c r="EL17" s="3"/>
      <c r="EM17" s="2"/>
      <c r="EN17" s="2"/>
      <c r="EO17" s="2"/>
      <c r="EP17" s="2"/>
      <c r="EQ17" s="3"/>
      <c r="ER17" s="2"/>
      <c r="ES17" s="2"/>
      <c r="ET17" s="2"/>
      <c r="EU17" s="2"/>
      <c r="EV17" s="3"/>
      <c r="EW17" s="2"/>
      <c r="EX17" s="2"/>
      <c r="EY17" s="2"/>
      <c r="EZ17" s="2"/>
      <c r="FA17" s="3"/>
      <c r="FB17" s="2">
        <f t="shared" si="30"/>
        <v>0</v>
      </c>
      <c r="FC17" s="2">
        <f t="shared" si="9"/>
        <v>0</v>
      </c>
      <c r="FD17" s="2">
        <f t="shared" si="10"/>
        <v>0</v>
      </c>
      <c r="FE17" s="2" t="e">
        <f t="shared" si="11"/>
        <v>#DIV/0!</v>
      </c>
      <c r="FF17" s="3" t="e">
        <f t="shared" si="12"/>
        <v>#DIV/0!</v>
      </c>
      <c r="FG17" s="2"/>
      <c r="FH17" s="2"/>
      <c r="FI17" s="2"/>
      <c r="FJ17" s="2" t="e">
        <f t="shared" si="31"/>
        <v>#DIV/0!</v>
      </c>
      <c r="FK17" s="3" t="e">
        <f t="shared" si="32"/>
        <v>#DIV/0!</v>
      </c>
      <c r="FL17" s="2"/>
      <c r="FM17" s="2"/>
      <c r="FN17" s="2"/>
      <c r="FO17" s="2" t="e">
        <f t="shared" si="33"/>
        <v>#DIV/0!</v>
      </c>
      <c r="FP17" s="3" t="e">
        <f t="shared" si="34"/>
        <v>#DIV/0!</v>
      </c>
      <c r="FQ17" s="2"/>
      <c r="FR17" s="2"/>
      <c r="FS17" s="2"/>
      <c r="FT17" s="2" t="e">
        <f t="shared" si="35"/>
        <v>#DIV/0!</v>
      </c>
      <c r="FU17" s="3" t="e">
        <f t="shared" si="36"/>
        <v>#DIV/0!</v>
      </c>
      <c r="FV17" s="2"/>
      <c r="FW17" s="2"/>
      <c r="FX17" s="2"/>
      <c r="FY17" s="2" t="e">
        <f t="shared" si="37"/>
        <v>#DIV/0!</v>
      </c>
      <c r="FZ17" s="3" t="e">
        <f t="shared" si="38"/>
        <v>#DIV/0!</v>
      </c>
      <c r="GA17" s="2"/>
      <c r="GB17" s="2"/>
      <c r="GC17" s="2"/>
      <c r="GD17" s="2" t="e">
        <f t="shared" si="39"/>
        <v>#DIV/0!</v>
      </c>
      <c r="GE17" s="3" t="e">
        <f t="shared" si="40"/>
        <v>#DIV/0!</v>
      </c>
      <c r="GF17" s="2"/>
      <c r="GG17" s="2"/>
      <c r="GH17" s="2"/>
      <c r="GI17" s="2" t="e">
        <f t="shared" si="13"/>
        <v>#DIV/0!</v>
      </c>
      <c r="GJ17" s="3" t="e">
        <f t="shared" si="14"/>
        <v>#DIV/0!</v>
      </c>
      <c r="GK17" s="2"/>
      <c r="GL17" s="2"/>
      <c r="GM17" s="2"/>
      <c r="GN17" s="2" t="e">
        <f t="shared" si="41"/>
        <v>#DIV/0!</v>
      </c>
      <c r="GO17" s="3" t="e">
        <f t="shared" si="42"/>
        <v>#DIV/0!</v>
      </c>
      <c r="GP17" s="2"/>
      <c r="GQ17" s="2"/>
      <c r="GR17" s="2"/>
      <c r="GS17" s="2" t="e">
        <f t="shared" si="15"/>
        <v>#DIV/0!</v>
      </c>
      <c r="GT17" s="3" t="e">
        <f t="shared" si="16"/>
        <v>#DIV/0!</v>
      </c>
      <c r="GU17" s="2"/>
      <c r="GV17" s="2"/>
      <c r="GW17" s="2"/>
      <c r="GX17" s="2" t="e">
        <f t="shared" si="43"/>
        <v>#DIV/0!</v>
      </c>
      <c r="GY17" s="3" t="e">
        <f t="shared" si="44"/>
        <v>#DIV/0!</v>
      </c>
      <c r="GZ17" s="2"/>
      <c r="HA17" s="2"/>
      <c r="HB17" s="2"/>
      <c r="HC17" s="2"/>
      <c r="HD17" s="3"/>
      <c r="HE17" s="2"/>
      <c r="HF17" s="2"/>
      <c r="HG17" s="2"/>
      <c r="HH17" s="2"/>
      <c r="HI17" s="3"/>
      <c r="HJ17" s="2"/>
      <c r="HK17" s="2"/>
      <c r="HL17" s="2"/>
      <c r="HM17" s="2"/>
      <c r="HN17" s="3"/>
      <c r="HO17" s="2"/>
      <c r="HP17" s="2"/>
      <c r="HQ17" s="2"/>
      <c r="HR17" s="2"/>
      <c r="HS17" s="3"/>
      <c r="HT17" s="2"/>
      <c r="HU17" s="2"/>
      <c r="HV17" s="2"/>
      <c r="HW17" s="2"/>
      <c r="HX17" s="3"/>
      <c r="HY17" s="2"/>
      <c r="HZ17" s="2"/>
      <c r="IA17" s="2"/>
      <c r="IB17" s="2"/>
      <c r="IC17" s="3"/>
      <c r="ID17" s="2"/>
      <c r="IE17" s="2"/>
      <c r="IF17" s="2"/>
      <c r="IG17" s="2"/>
      <c r="IH17" s="3"/>
      <c r="II17" s="2"/>
      <c r="IJ17" s="2"/>
      <c r="IK17" s="2"/>
      <c r="IL17" s="2"/>
      <c r="IM17" s="3"/>
      <c r="IN17" s="3"/>
      <c r="IO17" s="3"/>
      <c r="IP17" s="3"/>
      <c r="IQ17" s="3"/>
      <c r="IR17" s="6"/>
    </row>
    <row r="18" spans="1:252" ht="17.25" customHeight="1">
      <c r="A18" s="13">
        <v>12</v>
      </c>
      <c r="B18" s="15" t="s">
        <v>73</v>
      </c>
      <c r="C18" s="2">
        <f t="shared" si="21"/>
        <v>0</v>
      </c>
      <c r="D18" s="2"/>
      <c r="E18" s="2"/>
      <c r="F18" s="2"/>
      <c r="G18" s="3"/>
      <c r="H18" s="2">
        <f t="shared" si="1"/>
        <v>0</v>
      </c>
      <c r="I18" s="2"/>
      <c r="J18" s="2"/>
      <c r="K18" s="2"/>
      <c r="L18" s="3"/>
      <c r="M18" s="2">
        <f t="shared" si="22"/>
        <v>0</v>
      </c>
      <c r="N18" s="2"/>
      <c r="O18" s="2">
        <f t="shared" si="2"/>
        <v>0</v>
      </c>
      <c r="P18" s="2" t="e">
        <f t="shared" si="23"/>
        <v>#DIV/0!</v>
      </c>
      <c r="Q18" s="3"/>
      <c r="R18" s="2">
        <f t="shared" si="24"/>
        <v>0</v>
      </c>
      <c r="S18" s="2"/>
      <c r="T18" s="2"/>
      <c r="U18" s="2"/>
      <c r="V18" s="3"/>
      <c r="W18" s="2"/>
      <c r="X18" s="2"/>
      <c r="Y18" s="2"/>
      <c r="Z18" s="2"/>
      <c r="AA18" s="3"/>
      <c r="AB18" s="2">
        <f t="shared" si="4"/>
        <v>0</v>
      </c>
      <c r="AC18" s="2"/>
      <c r="AD18" s="2">
        <f t="shared" si="25"/>
        <v>0</v>
      </c>
      <c r="AE18" s="2"/>
      <c r="AF18" s="3"/>
      <c r="AG18" s="2"/>
      <c r="AH18" s="2"/>
      <c r="AI18" s="2"/>
      <c r="AJ18" s="2"/>
      <c r="AK18" s="3"/>
      <c r="AL18" s="2">
        <f t="shared" si="26"/>
        <v>0</v>
      </c>
      <c r="AM18" s="2"/>
      <c r="AN18" s="2"/>
      <c r="AO18" s="2"/>
      <c r="AP18" s="3"/>
      <c r="AQ18" s="2"/>
      <c r="AR18" s="2"/>
      <c r="AS18" s="2"/>
      <c r="AT18" s="2"/>
      <c r="AU18" s="3"/>
      <c r="AV18" s="2"/>
      <c r="AW18" s="2"/>
      <c r="AX18" s="2"/>
      <c r="AY18" s="2"/>
      <c r="AZ18" s="3"/>
      <c r="BA18" s="2"/>
      <c r="BB18" s="2"/>
      <c r="BC18" s="2"/>
      <c r="BD18" s="2"/>
      <c r="BE18" s="3"/>
      <c r="BF18" s="2">
        <f t="shared" si="27"/>
        <v>0</v>
      </c>
      <c r="BG18" s="2"/>
      <c r="BH18" s="2"/>
      <c r="BI18" s="2"/>
      <c r="BJ18" s="3"/>
      <c r="BK18" s="2">
        <f t="shared" si="28"/>
        <v>0</v>
      </c>
      <c r="BL18" s="2"/>
      <c r="BM18" s="2"/>
      <c r="BN18" s="2"/>
      <c r="BO18" s="3"/>
      <c r="BP18" s="2"/>
      <c r="BQ18" s="2"/>
      <c r="BR18" s="2"/>
      <c r="BS18" s="2"/>
      <c r="BT18" s="3"/>
      <c r="BU18" s="2"/>
      <c r="BV18" s="2"/>
      <c r="BW18" s="2"/>
      <c r="BX18" s="2"/>
      <c r="BY18" s="3"/>
      <c r="BZ18" s="2"/>
      <c r="CA18" s="2"/>
      <c r="CB18" s="2"/>
      <c r="CC18" s="2"/>
      <c r="CD18" s="3"/>
      <c r="CE18" s="2"/>
      <c r="CF18" s="2"/>
      <c r="CG18" s="2"/>
      <c r="CH18" s="2"/>
      <c r="CI18" s="3"/>
      <c r="CJ18" s="2"/>
      <c r="CK18" s="2"/>
      <c r="CL18" s="2"/>
      <c r="CM18" s="2"/>
      <c r="CN18" s="3"/>
      <c r="CO18" s="2"/>
      <c r="CP18" s="2"/>
      <c r="CQ18" s="2"/>
      <c r="CR18" s="2"/>
      <c r="CS18" s="3"/>
      <c r="CT18" s="2"/>
      <c r="CU18" s="2"/>
      <c r="CV18" s="2"/>
      <c r="CW18" s="2"/>
      <c r="CX18" s="3"/>
      <c r="CY18" s="2"/>
      <c r="CZ18" s="2"/>
      <c r="DA18" s="2"/>
      <c r="DB18" s="2"/>
      <c r="DC18" s="3"/>
      <c r="DD18" s="2"/>
      <c r="DE18" s="2"/>
      <c r="DF18" s="2"/>
      <c r="DG18" s="2"/>
      <c r="DH18" s="3"/>
      <c r="DI18" s="2">
        <f t="shared" si="29"/>
        <v>0</v>
      </c>
      <c r="DJ18" s="2"/>
      <c r="DK18" s="2"/>
      <c r="DL18" s="2"/>
      <c r="DM18" s="3"/>
      <c r="DN18" s="2"/>
      <c r="DO18" s="2"/>
      <c r="DP18" s="2"/>
      <c r="DQ18" s="2"/>
      <c r="DR18" s="3"/>
      <c r="DS18" s="2"/>
      <c r="DT18" s="2"/>
      <c r="DU18" s="2"/>
      <c r="DV18" s="2"/>
      <c r="DW18" s="3"/>
      <c r="DX18" s="2"/>
      <c r="DY18" s="2"/>
      <c r="DZ18" s="2"/>
      <c r="EA18" s="2"/>
      <c r="EB18" s="3"/>
      <c r="EC18" s="2"/>
      <c r="ED18" s="2"/>
      <c r="EE18" s="2"/>
      <c r="EF18" s="2"/>
      <c r="EG18" s="3"/>
      <c r="EH18" s="2"/>
      <c r="EI18" s="2"/>
      <c r="EJ18" s="2"/>
      <c r="EK18" s="2"/>
      <c r="EL18" s="3"/>
      <c r="EM18" s="2"/>
      <c r="EN18" s="2"/>
      <c r="EO18" s="2"/>
      <c r="EP18" s="2"/>
      <c r="EQ18" s="3"/>
      <c r="ER18" s="2"/>
      <c r="ES18" s="2"/>
      <c r="ET18" s="2"/>
      <c r="EU18" s="2"/>
      <c r="EV18" s="3"/>
      <c r="EW18" s="2"/>
      <c r="EX18" s="2"/>
      <c r="EY18" s="2"/>
      <c r="EZ18" s="2"/>
      <c r="FA18" s="3"/>
      <c r="FB18" s="2">
        <f t="shared" si="30"/>
        <v>6710.400000000001</v>
      </c>
      <c r="FC18" s="2" t="e">
        <f t="shared" si="9"/>
        <v>#VALUE!</v>
      </c>
      <c r="FD18" s="2">
        <f t="shared" si="10"/>
        <v>1963.2</v>
      </c>
      <c r="FE18" s="2">
        <f t="shared" si="11"/>
        <v>29.25608011444921</v>
      </c>
      <c r="FF18" s="3" t="e">
        <f t="shared" si="12"/>
        <v>#VALUE!</v>
      </c>
      <c r="FG18" s="2">
        <v>2812.9</v>
      </c>
      <c r="FH18" s="2"/>
      <c r="FI18" s="2">
        <v>1212.3</v>
      </c>
      <c r="FJ18" s="2">
        <f t="shared" si="31"/>
        <v>43.09787052508087</v>
      </c>
      <c r="FK18" s="3" t="e">
        <f t="shared" si="32"/>
        <v>#DIV/0!</v>
      </c>
      <c r="FL18" s="2">
        <v>48.6</v>
      </c>
      <c r="FM18" s="2"/>
      <c r="FN18" s="2">
        <v>20.2</v>
      </c>
      <c r="FO18" s="2">
        <f t="shared" si="33"/>
        <v>41.56378600823045</v>
      </c>
      <c r="FP18" s="3" t="e">
        <f t="shared" si="34"/>
        <v>#DIV/0!</v>
      </c>
      <c r="FQ18" s="2">
        <v>10.9</v>
      </c>
      <c r="FR18" s="2"/>
      <c r="FS18" s="2"/>
      <c r="FT18" s="2">
        <f t="shared" si="35"/>
        <v>0</v>
      </c>
      <c r="FU18" s="3" t="e">
        <f t="shared" si="36"/>
        <v>#DIV/0!</v>
      </c>
      <c r="FV18" s="2"/>
      <c r="FW18" s="2"/>
      <c r="FX18" s="2"/>
      <c r="FY18" s="2" t="e">
        <f t="shared" si="37"/>
        <v>#DIV/0!</v>
      </c>
      <c r="FZ18" s="3" t="e">
        <f t="shared" si="38"/>
        <v>#DIV/0!</v>
      </c>
      <c r="GA18" s="2">
        <v>2596.3</v>
      </c>
      <c r="GB18" s="2"/>
      <c r="GC18" s="2">
        <v>397.3</v>
      </c>
      <c r="GD18" s="2">
        <f t="shared" si="39"/>
        <v>15.302545930747602</v>
      </c>
      <c r="GE18" s="3" t="e">
        <f t="shared" si="40"/>
        <v>#DIV/0!</v>
      </c>
      <c r="GF18" s="2"/>
      <c r="GG18" s="2" t="s">
        <v>91</v>
      </c>
      <c r="GH18" s="2"/>
      <c r="GI18" s="2" t="e">
        <f t="shared" si="13"/>
        <v>#DIV/0!</v>
      </c>
      <c r="GJ18" s="3" t="e">
        <f t="shared" si="14"/>
        <v>#VALUE!</v>
      </c>
      <c r="GK18" s="2">
        <v>1217</v>
      </c>
      <c r="GL18" s="2"/>
      <c r="GM18" s="2">
        <v>332.1</v>
      </c>
      <c r="GN18" s="2">
        <f t="shared" si="41"/>
        <v>27.28841413311422</v>
      </c>
      <c r="GO18" s="3" t="e">
        <f t="shared" si="42"/>
        <v>#DIV/0!</v>
      </c>
      <c r="GP18" s="2">
        <v>21.7</v>
      </c>
      <c r="GQ18" s="2"/>
      <c r="GR18" s="2"/>
      <c r="GS18" s="2">
        <f t="shared" si="15"/>
        <v>0</v>
      </c>
      <c r="GT18" s="3" t="e">
        <f t="shared" si="16"/>
        <v>#DIV/0!</v>
      </c>
      <c r="GU18" s="2">
        <v>3</v>
      </c>
      <c r="GV18" s="2"/>
      <c r="GW18" s="2">
        <v>1.3</v>
      </c>
      <c r="GX18" s="2">
        <f t="shared" si="43"/>
        <v>43.333333333333336</v>
      </c>
      <c r="GY18" s="3" t="e">
        <f t="shared" si="44"/>
        <v>#DIV/0!</v>
      </c>
      <c r="GZ18" s="2"/>
      <c r="HA18" s="2"/>
      <c r="HB18" s="2"/>
      <c r="HC18" s="2"/>
      <c r="HD18" s="3"/>
      <c r="HE18" s="2"/>
      <c r="HF18" s="2"/>
      <c r="HG18" s="2"/>
      <c r="HH18" s="2"/>
      <c r="HI18" s="3"/>
      <c r="HJ18" s="2"/>
      <c r="HK18" s="2"/>
      <c r="HL18" s="2"/>
      <c r="HM18" s="2"/>
      <c r="HN18" s="3"/>
      <c r="HO18" s="2"/>
      <c r="HP18" s="2"/>
      <c r="HQ18" s="2"/>
      <c r="HR18" s="2"/>
      <c r="HS18" s="3"/>
      <c r="HT18" s="2"/>
      <c r="HU18" s="2"/>
      <c r="HV18" s="2"/>
      <c r="HW18" s="2"/>
      <c r="HX18" s="3"/>
      <c r="HY18" s="2"/>
      <c r="HZ18" s="2"/>
      <c r="IA18" s="2"/>
      <c r="IB18" s="2"/>
      <c r="IC18" s="3"/>
      <c r="ID18" s="2"/>
      <c r="IE18" s="2"/>
      <c r="IF18" s="2"/>
      <c r="IG18" s="2"/>
      <c r="IH18" s="3"/>
      <c r="II18" s="2"/>
      <c r="IJ18" s="2"/>
      <c r="IK18" s="2"/>
      <c r="IL18" s="2"/>
      <c r="IM18" s="3"/>
      <c r="IN18" s="3"/>
      <c r="IO18" s="3"/>
      <c r="IP18" s="3"/>
      <c r="IQ18" s="3"/>
      <c r="IR18" s="6"/>
    </row>
    <row r="19" spans="1:252" ht="17.25" customHeight="1">
      <c r="A19" s="13">
        <v>13</v>
      </c>
      <c r="B19" s="15" t="s">
        <v>74</v>
      </c>
      <c r="C19" s="2">
        <f t="shared" si="21"/>
        <v>0</v>
      </c>
      <c r="D19" s="2"/>
      <c r="E19" s="2"/>
      <c r="F19" s="2"/>
      <c r="G19" s="3"/>
      <c r="H19" s="2">
        <f t="shared" si="1"/>
        <v>0</v>
      </c>
      <c r="I19" s="2"/>
      <c r="J19" s="2"/>
      <c r="K19" s="2"/>
      <c r="L19" s="3"/>
      <c r="M19" s="2">
        <f t="shared" si="22"/>
        <v>0</v>
      </c>
      <c r="N19" s="2"/>
      <c r="O19" s="2">
        <f t="shared" si="2"/>
        <v>0</v>
      </c>
      <c r="P19" s="2" t="e">
        <f t="shared" si="23"/>
        <v>#DIV/0!</v>
      </c>
      <c r="Q19" s="3"/>
      <c r="R19" s="2">
        <f t="shared" si="24"/>
        <v>0</v>
      </c>
      <c r="S19" s="2"/>
      <c r="T19" s="2"/>
      <c r="U19" s="2"/>
      <c r="V19" s="3"/>
      <c r="W19" s="2"/>
      <c r="X19" s="2"/>
      <c r="Y19" s="2"/>
      <c r="Z19" s="2"/>
      <c r="AA19" s="3"/>
      <c r="AB19" s="2">
        <f t="shared" si="4"/>
        <v>0</v>
      </c>
      <c r="AC19" s="2"/>
      <c r="AD19" s="2">
        <f t="shared" si="25"/>
        <v>0</v>
      </c>
      <c r="AE19" s="2"/>
      <c r="AF19" s="3"/>
      <c r="AG19" s="2"/>
      <c r="AH19" s="2"/>
      <c r="AI19" s="2"/>
      <c r="AJ19" s="2"/>
      <c r="AK19" s="3"/>
      <c r="AL19" s="2">
        <f t="shared" si="26"/>
        <v>0</v>
      </c>
      <c r="AM19" s="2"/>
      <c r="AN19" s="2"/>
      <c r="AO19" s="2"/>
      <c r="AP19" s="3"/>
      <c r="AQ19" s="2"/>
      <c r="AR19" s="2"/>
      <c r="AS19" s="2"/>
      <c r="AT19" s="2"/>
      <c r="AU19" s="3"/>
      <c r="AV19" s="2"/>
      <c r="AW19" s="2"/>
      <c r="AX19" s="2"/>
      <c r="AY19" s="2"/>
      <c r="AZ19" s="3"/>
      <c r="BA19" s="2"/>
      <c r="BB19" s="2"/>
      <c r="BC19" s="2"/>
      <c r="BD19" s="2"/>
      <c r="BE19" s="3"/>
      <c r="BF19" s="2">
        <f t="shared" si="27"/>
        <v>0</v>
      </c>
      <c r="BG19" s="2"/>
      <c r="BH19" s="2"/>
      <c r="BI19" s="2"/>
      <c r="BJ19" s="3"/>
      <c r="BK19" s="2">
        <f t="shared" si="28"/>
        <v>0</v>
      </c>
      <c r="BL19" s="2"/>
      <c r="BM19" s="2"/>
      <c r="BN19" s="2"/>
      <c r="BO19" s="3"/>
      <c r="BP19" s="2"/>
      <c r="BQ19" s="2"/>
      <c r="BR19" s="2"/>
      <c r="BS19" s="2"/>
      <c r="BT19" s="3"/>
      <c r="BU19" s="2"/>
      <c r="BV19" s="2"/>
      <c r="BW19" s="2"/>
      <c r="BX19" s="2"/>
      <c r="BY19" s="3"/>
      <c r="BZ19" s="2"/>
      <c r="CA19" s="2"/>
      <c r="CB19" s="2"/>
      <c r="CC19" s="2"/>
      <c r="CD19" s="3"/>
      <c r="CE19" s="2"/>
      <c r="CF19" s="2"/>
      <c r="CG19" s="2"/>
      <c r="CH19" s="2"/>
      <c r="CI19" s="3"/>
      <c r="CJ19" s="2"/>
      <c r="CK19" s="2"/>
      <c r="CL19" s="2"/>
      <c r="CM19" s="2"/>
      <c r="CN19" s="3"/>
      <c r="CO19" s="2"/>
      <c r="CP19" s="2"/>
      <c r="CQ19" s="2"/>
      <c r="CR19" s="2"/>
      <c r="CS19" s="3"/>
      <c r="CT19" s="2"/>
      <c r="CU19" s="2"/>
      <c r="CV19" s="2"/>
      <c r="CW19" s="2"/>
      <c r="CX19" s="3"/>
      <c r="CY19" s="2"/>
      <c r="CZ19" s="2"/>
      <c r="DA19" s="2"/>
      <c r="DB19" s="2"/>
      <c r="DC19" s="3"/>
      <c r="DD19" s="2"/>
      <c r="DE19" s="2"/>
      <c r="DF19" s="2"/>
      <c r="DG19" s="2"/>
      <c r="DH19" s="3"/>
      <c r="DI19" s="2">
        <f t="shared" si="29"/>
        <v>0</v>
      </c>
      <c r="DJ19" s="2"/>
      <c r="DK19" s="2"/>
      <c r="DL19" s="2"/>
      <c r="DM19" s="3"/>
      <c r="DN19" s="2"/>
      <c r="DO19" s="2"/>
      <c r="DP19" s="2"/>
      <c r="DQ19" s="2"/>
      <c r="DR19" s="3"/>
      <c r="DS19" s="2"/>
      <c r="DT19" s="2"/>
      <c r="DU19" s="2"/>
      <c r="DV19" s="2"/>
      <c r="DW19" s="3"/>
      <c r="DX19" s="2"/>
      <c r="DY19" s="2"/>
      <c r="DZ19" s="2"/>
      <c r="EA19" s="2"/>
      <c r="EB19" s="3"/>
      <c r="EC19" s="2"/>
      <c r="ED19" s="2"/>
      <c r="EE19" s="2"/>
      <c r="EF19" s="2"/>
      <c r="EG19" s="3"/>
      <c r="EH19" s="2"/>
      <c r="EI19" s="2"/>
      <c r="EJ19" s="2"/>
      <c r="EK19" s="2"/>
      <c r="EL19" s="3"/>
      <c r="EM19" s="2"/>
      <c r="EN19" s="2"/>
      <c r="EO19" s="2"/>
      <c r="EP19" s="2"/>
      <c r="EQ19" s="3"/>
      <c r="ER19" s="2"/>
      <c r="ES19" s="2"/>
      <c r="ET19" s="2"/>
      <c r="EU19" s="2"/>
      <c r="EV19" s="3"/>
      <c r="EW19" s="2"/>
      <c r="EX19" s="2"/>
      <c r="EY19" s="2"/>
      <c r="EZ19" s="2"/>
      <c r="FA19" s="3"/>
      <c r="FB19" s="2">
        <f t="shared" si="30"/>
        <v>0</v>
      </c>
      <c r="FC19" s="2">
        <f t="shared" si="9"/>
        <v>0</v>
      </c>
      <c r="FD19" s="2">
        <f t="shared" si="10"/>
        <v>0</v>
      </c>
      <c r="FE19" s="2" t="e">
        <f t="shared" si="11"/>
        <v>#DIV/0!</v>
      </c>
      <c r="FF19" s="3" t="e">
        <f t="shared" si="12"/>
        <v>#DIV/0!</v>
      </c>
      <c r="FG19" s="2"/>
      <c r="FH19" s="2"/>
      <c r="FI19" s="2"/>
      <c r="FJ19" s="2" t="e">
        <f t="shared" si="31"/>
        <v>#DIV/0!</v>
      </c>
      <c r="FK19" s="3" t="e">
        <f t="shared" si="32"/>
        <v>#DIV/0!</v>
      </c>
      <c r="FL19" s="2"/>
      <c r="FM19" s="2"/>
      <c r="FN19" s="2"/>
      <c r="FO19" s="2" t="e">
        <f t="shared" si="33"/>
        <v>#DIV/0!</v>
      </c>
      <c r="FP19" s="3" t="e">
        <f t="shared" si="34"/>
        <v>#DIV/0!</v>
      </c>
      <c r="FQ19" s="2"/>
      <c r="FR19" s="2"/>
      <c r="FS19" s="2"/>
      <c r="FT19" s="2" t="e">
        <f t="shared" si="35"/>
        <v>#DIV/0!</v>
      </c>
      <c r="FU19" s="3" t="e">
        <f t="shared" si="36"/>
        <v>#DIV/0!</v>
      </c>
      <c r="FV19" s="2"/>
      <c r="FW19" s="2"/>
      <c r="FX19" s="2"/>
      <c r="FY19" s="2" t="e">
        <f t="shared" si="37"/>
        <v>#DIV/0!</v>
      </c>
      <c r="FZ19" s="3" t="e">
        <f t="shared" si="38"/>
        <v>#DIV/0!</v>
      </c>
      <c r="GA19" s="2"/>
      <c r="GB19" s="2"/>
      <c r="GC19" s="2"/>
      <c r="GD19" s="2" t="e">
        <f t="shared" si="39"/>
        <v>#DIV/0!</v>
      </c>
      <c r="GE19" s="3" t="e">
        <f t="shared" si="40"/>
        <v>#DIV/0!</v>
      </c>
      <c r="GF19" s="2"/>
      <c r="GG19" s="2"/>
      <c r="GH19" s="2"/>
      <c r="GI19" s="2" t="e">
        <f t="shared" si="13"/>
        <v>#DIV/0!</v>
      </c>
      <c r="GJ19" s="3" t="e">
        <f t="shared" si="14"/>
        <v>#DIV/0!</v>
      </c>
      <c r="GK19" s="2"/>
      <c r="GL19" s="2"/>
      <c r="GM19" s="2"/>
      <c r="GN19" s="2" t="e">
        <f t="shared" si="41"/>
        <v>#DIV/0!</v>
      </c>
      <c r="GO19" s="3" t="e">
        <f t="shared" si="42"/>
        <v>#DIV/0!</v>
      </c>
      <c r="GP19" s="2"/>
      <c r="GQ19" s="2"/>
      <c r="GR19" s="2"/>
      <c r="GS19" s="2" t="e">
        <f t="shared" si="15"/>
        <v>#DIV/0!</v>
      </c>
      <c r="GT19" s="3" t="e">
        <f t="shared" si="16"/>
        <v>#DIV/0!</v>
      </c>
      <c r="GU19" s="2"/>
      <c r="GV19" s="2"/>
      <c r="GW19" s="2"/>
      <c r="GX19" s="2" t="e">
        <f t="shared" si="43"/>
        <v>#DIV/0!</v>
      </c>
      <c r="GY19" s="3" t="e">
        <f t="shared" si="44"/>
        <v>#DIV/0!</v>
      </c>
      <c r="GZ19" s="2"/>
      <c r="HA19" s="2"/>
      <c r="HB19" s="2"/>
      <c r="HC19" s="2"/>
      <c r="HD19" s="3"/>
      <c r="HE19" s="2"/>
      <c r="HF19" s="2"/>
      <c r="HG19" s="2"/>
      <c r="HH19" s="2"/>
      <c r="HI19" s="3"/>
      <c r="HJ19" s="2"/>
      <c r="HK19" s="2"/>
      <c r="HL19" s="2"/>
      <c r="HM19" s="2"/>
      <c r="HN19" s="3"/>
      <c r="HO19" s="2"/>
      <c r="HP19" s="2"/>
      <c r="HQ19" s="2"/>
      <c r="HR19" s="2"/>
      <c r="HS19" s="3"/>
      <c r="HT19" s="2"/>
      <c r="HU19" s="2"/>
      <c r="HV19" s="2"/>
      <c r="HW19" s="2"/>
      <c r="HX19" s="3"/>
      <c r="HY19" s="2"/>
      <c r="HZ19" s="2"/>
      <c r="IA19" s="2"/>
      <c r="IB19" s="2"/>
      <c r="IC19" s="3"/>
      <c r="ID19" s="2"/>
      <c r="IE19" s="2"/>
      <c r="IF19" s="2"/>
      <c r="IG19" s="2"/>
      <c r="IH19" s="3"/>
      <c r="II19" s="2"/>
      <c r="IJ19" s="2"/>
      <c r="IK19" s="2"/>
      <c r="IL19" s="2"/>
      <c r="IM19" s="3"/>
      <c r="IN19" s="3"/>
      <c r="IO19" s="3"/>
      <c r="IP19" s="3"/>
      <c r="IQ19" s="3"/>
      <c r="IR19" s="6"/>
    </row>
    <row r="20" spans="1:252" ht="18" customHeight="1">
      <c r="A20" s="13">
        <v>14</v>
      </c>
      <c r="B20" s="15" t="s">
        <v>75</v>
      </c>
      <c r="C20" s="2">
        <f aca="true" t="shared" si="45" ref="C20:C34">H20+DI20</f>
        <v>2737.8</v>
      </c>
      <c r="D20" s="2">
        <f t="shared" si="0"/>
        <v>1672.6</v>
      </c>
      <c r="E20" s="2">
        <f t="shared" si="0"/>
        <v>1256.5</v>
      </c>
      <c r="F20" s="2">
        <f>E20/C20*100</f>
        <v>45.894513843231785</v>
      </c>
      <c r="G20" s="3">
        <f>E20/D20*100</f>
        <v>75.12256367332297</v>
      </c>
      <c r="H20" s="2">
        <f t="shared" si="1"/>
        <v>455.30000000000007</v>
      </c>
      <c r="I20" s="2">
        <f t="shared" si="1"/>
        <v>72.7</v>
      </c>
      <c r="J20" s="2">
        <f t="shared" si="1"/>
        <v>135.90000000000003</v>
      </c>
      <c r="K20" s="2">
        <f>J20/H20*100</f>
        <v>29.848451570393152</v>
      </c>
      <c r="L20" s="3">
        <f>J20/I20*100</f>
        <v>186.93259972489687</v>
      </c>
      <c r="M20" s="2">
        <f aca="true" t="shared" si="46" ref="M20:M34">R20+AB20+AL20+BA20</f>
        <v>398.40000000000003</v>
      </c>
      <c r="N20" s="2">
        <f t="shared" si="2"/>
        <v>47</v>
      </c>
      <c r="O20" s="2">
        <f t="shared" si="2"/>
        <v>103.20000000000002</v>
      </c>
      <c r="P20" s="2">
        <f aca="true" t="shared" si="47" ref="P20:P34">O20/M20*100</f>
        <v>25.903614457831324</v>
      </c>
      <c r="Q20" s="3">
        <f aca="true" t="shared" si="48" ref="Q20:Q34">O20/N20*100</f>
        <v>219.57446808510645</v>
      </c>
      <c r="R20" s="2">
        <f aca="true" t="shared" si="49" ref="R20:R34">W20</f>
        <v>55.1</v>
      </c>
      <c r="S20" s="2">
        <f t="shared" si="3"/>
        <v>28.3</v>
      </c>
      <c r="T20" s="2">
        <f t="shared" si="3"/>
        <v>25.2</v>
      </c>
      <c r="U20" s="2">
        <f aca="true" t="shared" si="50" ref="U20:U34">T20/R20*100</f>
        <v>45.73502722323049</v>
      </c>
      <c r="V20" s="3">
        <f aca="true" t="shared" si="51" ref="V20:V34">T20/S20*100</f>
        <v>89.04593639575971</v>
      </c>
      <c r="W20" s="2">
        <v>55.1</v>
      </c>
      <c r="X20" s="2">
        <v>28.3</v>
      </c>
      <c r="Y20" s="2">
        <v>25.2</v>
      </c>
      <c r="Z20" s="2">
        <f aca="true" t="shared" si="52" ref="Z20:Z34">Y20/W20*100</f>
        <v>45.73502722323049</v>
      </c>
      <c r="AA20" s="3">
        <f aca="true" t="shared" si="53" ref="AA20:AA34">Y20/X20*100</f>
        <v>89.04593639575971</v>
      </c>
      <c r="AB20" s="2">
        <f t="shared" si="4"/>
        <v>0</v>
      </c>
      <c r="AC20" s="2"/>
      <c r="AD20" s="2">
        <f t="shared" si="25"/>
        <v>0</v>
      </c>
      <c r="AE20" s="2"/>
      <c r="AF20" s="3"/>
      <c r="AG20" s="2"/>
      <c r="AH20" s="2"/>
      <c r="AI20" s="2"/>
      <c r="AJ20" s="2"/>
      <c r="AK20" s="3"/>
      <c r="AL20" s="2">
        <f t="shared" si="26"/>
        <v>343.3</v>
      </c>
      <c r="AM20" s="2">
        <f t="shared" si="5"/>
        <v>18.7</v>
      </c>
      <c r="AN20" s="2">
        <f t="shared" si="5"/>
        <v>77.30000000000001</v>
      </c>
      <c r="AO20" s="2">
        <f aca="true" t="shared" si="54" ref="AO20:AO34">AN20/AL20*100</f>
        <v>22.51674919895136</v>
      </c>
      <c r="AP20" s="3">
        <f aca="true" t="shared" si="55" ref="AP20:AP34">AN20/AM20*100</f>
        <v>413.36898395721937</v>
      </c>
      <c r="AQ20" s="2">
        <v>14.3</v>
      </c>
      <c r="AR20" s="2"/>
      <c r="AS20" s="2">
        <v>1.9</v>
      </c>
      <c r="AT20" s="2">
        <f aca="true" t="shared" si="56" ref="AT20:AT34">AS20/AQ20*100</f>
        <v>13.286713286713287</v>
      </c>
      <c r="AU20" s="3"/>
      <c r="AV20" s="2">
        <v>329</v>
      </c>
      <c r="AW20" s="2">
        <v>18.7</v>
      </c>
      <c r="AX20" s="2">
        <v>75.4</v>
      </c>
      <c r="AY20" s="2">
        <f aca="true" t="shared" si="57" ref="AY20:AY34">AX20/AV20*100</f>
        <v>22.91793313069909</v>
      </c>
      <c r="AZ20" s="3">
        <f aca="true" t="shared" si="58" ref="AZ20:AZ34">AX20/AW20*100</f>
        <v>403.20855614973266</v>
      </c>
      <c r="BA20" s="2"/>
      <c r="BB20" s="2"/>
      <c r="BC20" s="2">
        <v>0.7</v>
      </c>
      <c r="BD20" s="2"/>
      <c r="BE20" s="3"/>
      <c r="BF20" s="2">
        <f aca="true" t="shared" si="59" ref="BF20:BF34">BK20+CJ20+CO20+CT20+CY20+DD20</f>
        <v>56.900000000000006</v>
      </c>
      <c r="BG20" s="2">
        <f t="shared" si="6"/>
        <v>25.7</v>
      </c>
      <c r="BH20" s="2">
        <f t="shared" si="6"/>
        <v>32.7</v>
      </c>
      <c r="BI20" s="2">
        <f aca="true" t="shared" si="60" ref="BI20:BI34">BH20/BF20*100</f>
        <v>57.46924428822495</v>
      </c>
      <c r="BJ20" s="3">
        <f aca="true" t="shared" si="61" ref="BJ20:BJ34">BH20/BG20*100</f>
        <v>127.23735408560313</v>
      </c>
      <c r="BK20" s="2">
        <f t="shared" si="28"/>
        <v>46.2</v>
      </c>
      <c r="BL20" s="2">
        <f t="shared" si="7"/>
        <v>20.4</v>
      </c>
      <c r="BM20" s="2">
        <f t="shared" si="7"/>
        <v>25.700000000000003</v>
      </c>
      <c r="BN20" s="2">
        <f aca="true" t="shared" si="62" ref="BN20:BN34">BM20/BK20*100</f>
        <v>55.62770562770562</v>
      </c>
      <c r="BO20" s="3">
        <f aca="true" t="shared" si="63" ref="BO20:BO34">BM20/BL20*100</f>
        <v>125.98039215686276</v>
      </c>
      <c r="BP20" s="2">
        <v>22.2</v>
      </c>
      <c r="BQ20" s="2">
        <v>10.9</v>
      </c>
      <c r="BR20" s="2">
        <v>9.6</v>
      </c>
      <c r="BS20" s="2">
        <f aca="true" t="shared" si="64" ref="BS20:BS34">BR20/BP20*100</f>
        <v>43.24324324324324</v>
      </c>
      <c r="BT20" s="3">
        <f aca="true" t="shared" si="65" ref="BT20:BT34">BR20/BQ20*100</f>
        <v>88.07339449541284</v>
      </c>
      <c r="BU20" s="2"/>
      <c r="BV20" s="2"/>
      <c r="BW20" s="2"/>
      <c r="BX20" s="2"/>
      <c r="BY20" s="3"/>
      <c r="BZ20" s="2">
        <v>24</v>
      </c>
      <c r="CA20" s="2">
        <v>9.5</v>
      </c>
      <c r="CB20" s="2">
        <v>16.1</v>
      </c>
      <c r="CC20" s="2">
        <f aca="true" t="shared" si="66" ref="CC20:CC34">CB20/BZ20*100</f>
        <v>67.08333333333334</v>
      </c>
      <c r="CD20" s="3">
        <f aca="true" t="shared" si="67" ref="CD20:CD34">CB20/CA20*100</f>
        <v>169.47368421052633</v>
      </c>
      <c r="CE20" s="2"/>
      <c r="CF20" s="2"/>
      <c r="CG20" s="2"/>
      <c r="CH20" s="2"/>
      <c r="CI20" s="3"/>
      <c r="CJ20" s="2">
        <v>10.7</v>
      </c>
      <c r="CK20" s="2">
        <v>5.3</v>
      </c>
      <c r="CL20" s="2">
        <v>6.5</v>
      </c>
      <c r="CM20" s="2">
        <f aca="true" t="shared" si="68" ref="CM20:CM34">CL20/CJ20*100</f>
        <v>60.74766355140188</v>
      </c>
      <c r="CN20" s="3">
        <f aca="true" t="shared" si="69" ref="CN20:CN34">CL20/CK20*100</f>
        <v>122.64150943396226</v>
      </c>
      <c r="CO20" s="2"/>
      <c r="CP20" s="2"/>
      <c r="CQ20" s="2">
        <v>0.5</v>
      </c>
      <c r="CR20" s="2"/>
      <c r="CS20" s="3"/>
      <c r="CT20" s="2"/>
      <c r="CU20" s="2"/>
      <c r="CV20" s="2"/>
      <c r="CW20" s="2"/>
      <c r="CX20" s="3"/>
      <c r="CY20" s="2"/>
      <c r="CZ20" s="2"/>
      <c r="DA20" s="2"/>
      <c r="DB20" s="2"/>
      <c r="DC20" s="3"/>
      <c r="DD20" s="2"/>
      <c r="DE20" s="2"/>
      <c r="DF20" s="2">
        <v>0</v>
      </c>
      <c r="DG20" s="2"/>
      <c r="DH20" s="3"/>
      <c r="DI20" s="2">
        <f t="shared" si="29"/>
        <v>2282.5</v>
      </c>
      <c r="DJ20" s="2">
        <f t="shared" si="8"/>
        <v>1599.8999999999999</v>
      </c>
      <c r="DK20" s="2">
        <f t="shared" si="8"/>
        <v>1120.6</v>
      </c>
      <c r="DL20" s="2">
        <f aca="true" t="shared" si="70" ref="DL20:DL34">DK20/DI20*100</f>
        <v>49.09529025191676</v>
      </c>
      <c r="DM20" s="3">
        <f aca="true" t="shared" si="71" ref="DM20:DM34">DK20/DJ20*100</f>
        <v>70.04187761735109</v>
      </c>
      <c r="DN20" s="2">
        <v>2223.6</v>
      </c>
      <c r="DO20" s="2">
        <v>1541</v>
      </c>
      <c r="DP20" s="2">
        <v>1069.7</v>
      </c>
      <c r="DQ20" s="2">
        <f aca="true" t="shared" si="72" ref="DQ20:DQ34">DP20/DN20*100</f>
        <v>48.10667386220543</v>
      </c>
      <c r="DR20" s="3">
        <f aca="true" t="shared" si="73" ref="DR20:DR34">DP20/DO20*100</f>
        <v>69.41596365996106</v>
      </c>
      <c r="DS20" s="2">
        <v>5.5</v>
      </c>
      <c r="DT20" s="2">
        <v>5.5</v>
      </c>
      <c r="DU20" s="2"/>
      <c r="DV20" s="2"/>
      <c r="DW20" s="3"/>
      <c r="DX20" s="2"/>
      <c r="DY20" s="2"/>
      <c r="DZ20" s="2"/>
      <c r="EA20" s="2"/>
      <c r="EB20" s="3"/>
      <c r="EC20" s="2"/>
      <c r="ED20" s="2"/>
      <c r="EE20" s="2"/>
      <c r="EF20" s="2"/>
      <c r="EG20" s="3"/>
      <c r="EH20" s="2"/>
      <c r="EI20" s="2"/>
      <c r="EJ20" s="2"/>
      <c r="EK20" s="2"/>
      <c r="EL20" s="3"/>
      <c r="EM20" s="2">
        <v>4.8</v>
      </c>
      <c r="EN20" s="2">
        <v>4.8</v>
      </c>
      <c r="EO20" s="2">
        <v>2.3</v>
      </c>
      <c r="EP20" s="2">
        <f aca="true" t="shared" si="74" ref="EP20:EP34">EO20/EM20*100</f>
        <v>47.916666666666664</v>
      </c>
      <c r="EQ20" s="3">
        <f aca="true" t="shared" si="75" ref="EQ20:EQ34">EO20/EN20*100</f>
        <v>47.916666666666664</v>
      </c>
      <c r="ER20" s="2">
        <v>48.6</v>
      </c>
      <c r="ES20" s="2">
        <v>48.6</v>
      </c>
      <c r="ET20" s="2">
        <v>48.6</v>
      </c>
      <c r="EU20" s="2">
        <f aca="true" t="shared" si="76" ref="EU20:EU34">ET20/ER20*100</f>
        <v>100</v>
      </c>
      <c r="EV20" s="3">
        <f aca="true" t="shared" si="77" ref="EV20:EV34">ET20/ES20*100</f>
        <v>100</v>
      </c>
      <c r="EW20" s="2"/>
      <c r="EX20" s="2"/>
      <c r="EY20" s="2"/>
      <c r="EZ20" s="2"/>
      <c r="FA20" s="3"/>
      <c r="FB20" s="2">
        <f aca="true" t="shared" si="78" ref="FB20:FB33">SUM(FG20+FL20+FQ20+FV20+GA20+GF20++GK20+GP20+GU20)</f>
        <v>2440.9</v>
      </c>
      <c r="FC20" s="2">
        <f aca="true" t="shared" si="79" ref="FC20:FD33">SUM(FH20+FM20+FR20+FW20+GB20+GG20+GL20+GQ20+GV20)</f>
        <v>0</v>
      </c>
      <c r="FD20" s="2">
        <f t="shared" si="79"/>
        <v>1307.8</v>
      </c>
      <c r="FE20" s="2">
        <f aca="true" t="shared" si="80" ref="FE20:FE34">FD20/FB20*100</f>
        <v>53.57859805809332</v>
      </c>
      <c r="FF20" s="3" t="e">
        <f aca="true" t="shared" si="81" ref="FF20:FF34">FD20/FC20*100</f>
        <v>#DIV/0!</v>
      </c>
      <c r="FG20" s="2">
        <v>1214.7</v>
      </c>
      <c r="FH20" s="2"/>
      <c r="FI20" s="2">
        <v>713.4</v>
      </c>
      <c r="FJ20" s="2">
        <f aca="true" t="shared" si="82" ref="FJ20:FJ34">FI20/FG20*100</f>
        <v>58.730550753272404</v>
      </c>
      <c r="FK20" s="3" t="e">
        <f aca="true" t="shared" si="83" ref="FK20:FK34">FI20/FH20*100</f>
        <v>#DIV/0!</v>
      </c>
      <c r="FL20" s="2">
        <v>48.6</v>
      </c>
      <c r="FM20" s="2"/>
      <c r="FN20" s="2">
        <v>23.6</v>
      </c>
      <c r="FO20" s="2">
        <f aca="true" t="shared" si="84" ref="FO20:FO34">FN20/FL20*100</f>
        <v>48.559670781893004</v>
      </c>
      <c r="FP20" s="3" t="e">
        <f aca="true" t="shared" si="85" ref="FP20:FP34">FN20/FM20*100</f>
        <v>#DIV/0!</v>
      </c>
      <c r="FQ20" s="2">
        <v>15</v>
      </c>
      <c r="FR20" s="2"/>
      <c r="FS20" s="2">
        <v>6.9</v>
      </c>
      <c r="FT20" s="2">
        <f aca="true" t="shared" si="86" ref="FT20:FT34">FS20/FQ20*100</f>
        <v>46</v>
      </c>
      <c r="FU20" s="3" t="e">
        <f aca="true" t="shared" si="87" ref="FU20:FU34">FS20/FR20*100</f>
        <v>#DIV/0!</v>
      </c>
      <c r="FV20" s="2">
        <v>120</v>
      </c>
      <c r="FW20" s="2"/>
      <c r="FX20" s="2"/>
      <c r="FY20" s="2">
        <f aca="true" t="shared" si="88" ref="FY20:FY34">FX20/FV20*100</f>
        <v>0</v>
      </c>
      <c r="FZ20" s="3" t="e">
        <f aca="true" t="shared" si="89" ref="FZ20:FZ34">FX20/FW20*100</f>
        <v>#DIV/0!</v>
      </c>
      <c r="GA20" s="2">
        <v>207.5</v>
      </c>
      <c r="GB20" s="2"/>
      <c r="GC20" s="2">
        <v>150.6</v>
      </c>
      <c r="GD20" s="2">
        <f aca="true" t="shared" si="90" ref="GD20:GD34">GC20/GA20*100</f>
        <v>72.57831325301206</v>
      </c>
      <c r="GE20" s="3" t="e">
        <f aca="true" t="shared" si="91" ref="GE20:GE34">GC20/GB20*100</f>
        <v>#DIV/0!</v>
      </c>
      <c r="GF20" s="2"/>
      <c r="GG20" s="2"/>
      <c r="GH20" s="2"/>
      <c r="GI20" s="2" t="e">
        <f t="shared" si="13"/>
        <v>#DIV/0!</v>
      </c>
      <c r="GJ20" s="3" t="e">
        <f t="shared" si="14"/>
        <v>#DIV/0!</v>
      </c>
      <c r="GK20" s="2">
        <v>826.5</v>
      </c>
      <c r="GL20" s="2"/>
      <c r="GM20" s="2">
        <v>410.5</v>
      </c>
      <c r="GN20" s="2">
        <f aca="true" t="shared" si="92" ref="GN20:GN34">GM20/GK20*100</f>
        <v>49.66727162734422</v>
      </c>
      <c r="GO20" s="3" t="e">
        <f aca="true" t="shared" si="93" ref="GO20:GO34">GM20/GL20*100</f>
        <v>#DIV/0!</v>
      </c>
      <c r="GP20" s="2"/>
      <c r="GQ20" s="2"/>
      <c r="GR20" s="2"/>
      <c r="GS20" s="2" t="e">
        <f t="shared" si="15"/>
        <v>#DIV/0!</v>
      </c>
      <c r="GT20" s="3" t="e">
        <f t="shared" si="16"/>
        <v>#DIV/0!</v>
      </c>
      <c r="GU20" s="2">
        <v>8.6</v>
      </c>
      <c r="GV20" s="2"/>
      <c r="GW20" s="2">
        <v>2.8</v>
      </c>
      <c r="GX20" s="2">
        <f t="shared" si="43"/>
        <v>32.558139534883715</v>
      </c>
      <c r="GY20" s="3" t="e">
        <f t="shared" si="44"/>
        <v>#DIV/0!</v>
      </c>
      <c r="GZ20" s="2">
        <f t="shared" si="17"/>
        <v>296.9000000000001</v>
      </c>
      <c r="HA20" s="2">
        <f t="shared" si="17"/>
        <v>1672.6</v>
      </c>
      <c r="HB20" s="2">
        <f t="shared" si="17"/>
        <v>-51.299999999999955</v>
      </c>
      <c r="HC20" s="2">
        <f aca="true" t="shared" si="94" ref="HC20:HC34">HB20/GZ20*100</f>
        <v>-17.278544964634538</v>
      </c>
      <c r="HD20" s="3">
        <f aca="true" t="shared" si="95" ref="HD20:HD34">HB20/HA20*100</f>
        <v>-3.067081190960179</v>
      </c>
      <c r="HE20" s="2">
        <f aca="true" t="shared" si="96" ref="HE20:HE34">HJ20+HY20</f>
        <v>-296.9000000000001</v>
      </c>
      <c r="HF20" s="2">
        <f t="shared" si="18"/>
        <v>-1672.6</v>
      </c>
      <c r="HG20" s="2">
        <f t="shared" si="18"/>
        <v>51.299999999999955</v>
      </c>
      <c r="HH20" s="2">
        <f aca="true" t="shared" si="97" ref="HH20:HH34">HG20/HE20*100</f>
        <v>-17.278544964634538</v>
      </c>
      <c r="HI20" s="3">
        <f aca="true" t="shared" si="98" ref="HI20:HI34">HG20/HF20*100</f>
        <v>-3.067081190960179</v>
      </c>
      <c r="HJ20" s="2"/>
      <c r="HK20" s="2"/>
      <c r="HL20" s="2"/>
      <c r="HM20" s="2"/>
      <c r="HN20" s="3"/>
      <c r="HO20" s="2"/>
      <c r="HP20" s="2"/>
      <c r="HQ20" s="2"/>
      <c r="HR20" s="2"/>
      <c r="HS20" s="3"/>
      <c r="HT20" s="2"/>
      <c r="HU20" s="2"/>
      <c r="HV20" s="2"/>
      <c r="HW20" s="2"/>
      <c r="HX20" s="3"/>
      <c r="HY20" s="2">
        <f aca="true" t="shared" si="99" ref="HY20:IA34">ID20+II20</f>
        <v>-296.9000000000001</v>
      </c>
      <c r="HZ20" s="2">
        <f t="shared" si="99"/>
        <v>-1672.6</v>
      </c>
      <c r="IA20" s="2">
        <f t="shared" si="99"/>
        <v>51.299999999999955</v>
      </c>
      <c r="IB20" s="2">
        <f aca="true" t="shared" si="100" ref="IB20:IB34">IA20/HY20*100</f>
        <v>-17.278544964634538</v>
      </c>
      <c r="IC20" s="3">
        <f aca="true" t="shared" si="101" ref="IC20:IC34">IA20/HZ20*100</f>
        <v>-3.067081190960179</v>
      </c>
      <c r="ID20" s="2">
        <f aca="true" t="shared" si="102" ref="ID20:ID34">-(C20+HO20)</f>
        <v>-2737.8</v>
      </c>
      <c r="IE20" s="2">
        <f t="shared" si="19"/>
        <v>-1672.6</v>
      </c>
      <c r="IF20" s="2">
        <f t="shared" si="19"/>
        <v>-1256.5</v>
      </c>
      <c r="IG20" s="2">
        <f aca="true" t="shared" si="103" ref="IG20:IG34">IF20/ID20*100</f>
        <v>45.894513843231785</v>
      </c>
      <c r="IH20" s="3">
        <f aca="true" t="shared" si="104" ref="IH20:IH34">IF20/IE20*100</f>
        <v>75.12256367332297</v>
      </c>
      <c r="II20" s="2">
        <f t="shared" si="20"/>
        <v>2440.9</v>
      </c>
      <c r="IJ20" s="2">
        <f t="shared" si="20"/>
        <v>0</v>
      </c>
      <c r="IK20" s="2">
        <f t="shared" si="20"/>
        <v>1307.8</v>
      </c>
      <c r="IL20" s="2">
        <f aca="true" t="shared" si="105" ref="IL20:IL34">IK20/II20*100</f>
        <v>53.57859805809332</v>
      </c>
      <c r="IM20" s="3" t="e">
        <f aca="true" t="shared" si="106" ref="IM20:IM34">IK20/IJ20*100</f>
        <v>#DIV/0!</v>
      </c>
      <c r="IN20" s="3">
        <v>43.2</v>
      </c>
      <c r="IO20" s="3">
        <v>36.3</v>
      </c>
      <c r="IP20" s="3">
        <v>0</v>
      </c>
      <c r="IQ20" s="3">
        <v>0</v>
      </c>
      <c r="IR20" s="6"/>
    </row>
    <row r="21" spans="1:252" ht="15.75" customHeight="1">
      <c r="A21" s="13">
        <v>15</v>
      </c>
      <c r="B21" s="15" t="s">
        <v>76</v>
      </c>
      <c r="C21" s="2">
        <f t="shared" si="45"/>
        <v>2448</v>
      </c>
      <c r="D21" s="2">
        <f t="shared" si="0"/>
        <v>1417.8000000000002</v>
      </c>
      <c r="E21" s="2">
        <f t="shared" si="0"/>
        <v>967.5999999999999</v>
      </c>
      <c r="F21" s="2">
        <f aca="true" t="shared" si="107" ref="F21:F34">E21/C21*100</f>
        <v>39.52614379084967</v>
      </c>
      <c r="G21" s="3">
        <f aca="true" t="shared" si="108" ref="G21:G34">E21/D21*100</f>
        <v>68.24657920722245</v>
      </c>
      <c r="H21" s="2">
        <f t="shared" si="1"/>
        <v>447.7</v>
      </c>
      <c r="I21" s="2">
        <f t="shared" si="1"/>
        <v>157.5</v>
      </c>
      <c r="J21" s="2">
        <f t="shared" si="1"/>
        <v>132.7</v>
      </c>
      <c r="K21" s="2">
        <f aca="true" t="shared" si="109" ref="K21:K34">J21/H21*100</f>
        <v>29.64038418583873</v>
      </c>
      <c r="L21" s="3">
        <f aca="true" t="shared" si="110" ref="L21:L34">J21/I21*100</f>
        <v>84.25396825396825</v>
      </c>
      <c r="M21" s="2">
        <f t="shared" si="46"/>
        <v>139</v>
      </c>
      <c r="N21" s="2">
        <f t="shared" si="2"/>
        <v>42.9</v>
      </c>
      <c r="O21" s="2">
        <f t="shared" si="2"/>
        <v>47.5</v>
      </c>
      <c r="P21" s="2">
        <f t="shared" si="47"/>
        <v>34.172661870503596</v>
      </c>
      <c r="Q21" s="3">
        <f t="shared" si="48"/>
        <v>110.72261072261074</v>
      </c>
      <c r="R21" s="2">
        <f t="shared" si="49"/>
        <v>54.9</v>
      </c>
      <c r="S21" s="2">
        <f t="shared" si="3"/>
        <v>25.2</v>
      </c>
      <c r="T21" s="2">
        <f t="shared" si="3"/>
        <v>25.8</v>
      </c>
      <c r="U21" s="2">
        <f t="shared" si="50"/>
        <v>46.994535519125684</v>
      </c>
      <c r="V21" s="3">
        <f t="shared" si="51"/>
        <v>102.3809523809524</v>
      </c>
      <c r="W21" s="2">
        <v>54.9</v>
      </c>
      <c r="X21" s="2">
        <v>25.2</v>
      </c>
      <c r="Y21" s="2">
        <v>25.8</v>
      </c>
      <c r="Z21" s="2">
        <f t="shared" si="52"/>
        <v>46.994535519125684</v>
      </c>
      <c r="AA21" s="3">
        <f t="shared" si="53"/>
        <v>102.3809523809524</v>
      </c>
      <c r="AB21" s="2">
        <f aca="true" t="shared" si="111" ref="AB21:AC23">AG21</f>
        <v>0.4</v>
      </c>
      <c r="AC21" s="2">
        <f t="shared" si="111"/>
        <v>0.2</v>
      </c>
      <c r="AD21" s="2">
        <f t="shared" si="25"/>
        <v>0</v>
      </c>
      <c r="AE21" s="2"/>
      <c r="AF21" s="3"/>
      <c r="AG21" s="2">
        <v>0.4</v>
      </c>
      <c r="AH21" s="2">
        <v>0.2</v>
      </c>
      <c r="AI21" s="2"/>
      <c r="AJ21" s="2">
        <f aca="true" t="shared" si="112" ref="AJ21:AJ34">AI21/AG21*100</f>
        <v>0</v>
      </c>
      <c r="AK21" s="3">
        <f aca="true" t="shared" si="113" ref="AK21:AK34">AI21/AH21*100</f>
        <v>0</v>
      </c>
      <c r="AL21" s="2">
        <f aca="true" t="shared" si="114" ref="AL21:AL34">AQ21+AV21</f>
        <v>83.69999999999999</v>
      </c>
      <c r="AM21" s="2">
        <f t="shared" si="5"/>
        <v>17.5</v>
      </c>
      <c r="AN21" s="2">
        <f t="shared" si="5"/>
        <v>21.7</v>
      </c>
      <c r="AO21" s="2">
        <f t="shared" si="54"/>
        <v>25.92592592592593</v>
      </c>
      <c r="AP21" s="3">
        <f t="shared" si="55"/>
        <v>124</v>
      </c>
      <c r="AQ21" s="2">
        <v>17.1</v>
      </c>
      <c r="AR21" s="2"/>
      <c r="AS21" s="2">
        <v>1.8</v>
      </c>
      <c r="AT21" s="2">
        <f t="shared" si="56"/>
        <v>10.526315789473683</v>
      </c>
      <c r="AU21" s="3"/>
      <c r="AV21" s="2">
        <v>66.6</v>
      </c>
      <c r="AW21" s="2">
        <v>17.5</v>
      </c>
      <c r="AX21" s="2">
        <v>19.9</v>
      </c>
      <c r="AY21" s="2">
        <f t="shared" si="57"/>
        <v>29.87987987987988</v>
      </c>
      <c r="AZ21" s="3">
        <f t="shared" si="58"/>
        <v>113.7142857142857</v>
      </c>
      <c r="BA21" s="2"/>
      <c r="BB21" s="2"/>
      <c r="BC21" s="2"/>
      <c r="BD21" s="2"/>
      <c r="BE21" s="3"/>
      <c r="BF21" s="2">
        <f t="shared" si="59"/>
        <v>308.7</v>
      </c>
      <c r="BG21" s="2">
        <f t="shared" si="6"/>
        <v>114.6</v>
      </c>
      <c r="BH21" s="2">
        <f t="shared" si="6"/>
        <v>85.19999999999999</v>
      </c>
      <c r="BI21" s="2">
        <f t="shared" si="60"/>
        <v>27.59961127308066</v>
      </c>
      <c r="BJ21" s="3">
        <f t="shared" si="61"/>
        <v>74.34554973821989</v>
      </c>
      <c r="BK21" s="2">
        <f t="shared" si="28"/>
        <v>304.7</v>
      </c>
      <c r="BL21" s="2">
        <f t="shared" si="7"/>
        <v>112.6</v>
      </c>
      <c r="BM21" s="2">
        <f t="shared" si="7"/>
        <v>83.19999999999999</v>
      </c>
      <c r="BN21" s="2">
        <f t="shared" si="62"/>
        <v>27.30554643912044</v>
      </c>
      <c r="BO21" s="3">
        <f t="shared" si="63"/>
        <v>73.88987566607459</v>
      </c>
      <c r="BP21" s="2">
        <v>235.6</v>
      </c>
      <c r="BQ21" s="2">
        <v>81</v>
      </c>
      <c r="BR21" s="2">
        <v>50.4</v>
      </c>
      <c r="BS21" s="2">
        <f t="shared" si="64"/>
        <v>21.39219015280136</v>
      </c>
      <c r="BT21" s="3">
        <f t="shared" si="65"/>
        <v>62.22222222222222</v>
      </c>
      <c r="BU21" s="2"/>
      <c r="BV21" s="2"/>
      <c r="BW21" s="2"/>
      <c r="BX21" s="2"/>
      <c r="BY21" s="3"/>
      <c r="BZ21" s="2">
        <v>69.1</v>
      </c>
      <c r="CA21" s="2">
        <v>31.6</v>
      </c>
      <c r="CB21" s="2">
        <v>32.8</v>
      </c>
      <c r="CC21" s="2">
        <f t="shared" si="66"/>
        <v>47.467438494934875</v>
      </c>
      <c r="CD21" s="3">
        <f t="shared" si="67"/>
        <v>103.79746835443035</v>
      </c>
      <c r="CE21" s="2"/>
      <c r="CF21" s="2"/>
      <c r="CG21" s="2"/>
      <c r="CH21" s="2"/>
      <c r="CI21" s="3"/>
      <c r="CJ21" s="2">
        <v>4</v>
      </c>
      <c r="CK21" s="2">
        <v>2</v>
      </c>
      <c r="CL21" s="2">
        <v>2</v>
      </c>
      <c r="CM21" s="2">
        <f t="shared" si="68"/>
        <v>50</v>
      </c>
      <c r="CN21" s="3">
        <f t="shared" si="69"/>
        <v>100</v>
      </c>
      <c r="CO21" s="2"/>
      <c r="CP21" s="2"/>
      <c r="CQ21" s="2">
        <v>0</v>
      </c>
      <c r="CR21" s="2"/>
      <c r="CS21" s="3"/>
      <c r="CT21" s="2"/>
      <c r="CU21" s="2"/>
      <c r="CV21" s="2"/>
      <c r="CW21" s="2"/>
      <c r="CX21" s="3"/>
      <c r="CY21" s="2"/>
      <c r="CZ21" s="2"/>
      <c r="DA21" s="2"/>
      <c r="DB21" s="2"/>
      <c r="DC21" s="3"/>
      <c r="DD21" s="2"/>
      <c r="DE21" s="2"/>
      <c r="DF21" s="2">
        <v>0</v>
      </c>
      <c r="DG21" s="2"/>
      <c r="DH21" s="3"/>
      <c r="DI21" s="2">
        <f aca="true" t="shared" si="115" ref="DI21:DI34">DN21+DS21+DX21+EC21+EH21+EM21+ER21+EW21</f>
        <v>2000.3000000000002</v>
      </c>
      <c r="DJ21" s="2">
        <f t="shared" si="8"/>
        <v>1260.3000000000002</v>
      </c>
      <c r="DK21" s="2">
        <f t="shared" si="8"/>
        <v>834.9</v>
      </c>
      <c r="DL21" s="2">
        <f t="shared" si="70"/>
        <v>41.738739189121624</v>
      </c>
      <c r="DM21" s="3">
        <f t="shared" si="71"/>
        <v>66.24613187336348</v>
      </c>
      <c r="DN21" s="2">
        <v>1892.4</v>
      </c>
      <c r="DO21" s="2">
        <v>1152.4</v>
      </c>
      <c r="DP21" s="2">
        <v>781.9</v>
      </c>
      <c r="DQ21" s="2">
        <f t="shared" si="72"/>
        <v>41.31790319171422</v>
      </c>
      <c r="DR21" s="3">
        <f t="shared" si="73"/>
        <v>67.84970496355432</v>
      </c>
      <c r="DS21" s="2">
        <v>50.5</v>
      </c>
      <c r="DT21" s="2">
        <v>50.5</v>
      </c>
      <c r="DU21" s="2"/>
      <c r="DV21" s="2"/>
      <c r="DW21" s="3"/>
      <c r="DX21" s="2"/>
      <c r="DY21" s="2"/>
      <c r="DZ21" s="2"/>
      <c r="EA21" s="2"/>
      <c r="EB21" s="3"/>
      <c r="EC21" s="2"/>
      <c r="ED21" s="2"/>
      <c r="EE21" s="2"/>
      <c r="EF21" s="2"/>
      <c r="EG21" s="3"/>
      <c r="EH21" s="2"/>
      <c r="EI21" s="2"/>
      <c r="EJ21" s="2"/>
      <c r="EK21" s="2"/>
      <c r="EL21" s="3"/>
      <c r="EM21" s="2">
        <v>8.9</v>
      </c>
      <c r="EN21" s="2">
        <v>8.9</v>
      </c>
      <c r="EO21" s="2">
        <v>4.5</v>
      </c>
      <c r="EP21" s="2">
        <f t="shared" si="74"/>
        <v>50.56179775280899</v>
      </c>
      <c r="EQ21" s="3">
        <f t="shared" si="75"/>
        <v>50.56179775280899</v>
      </c>
      <c r="ER21" s="2">
        <v>48.5</v>
      </c>
      <c r="ES21" s="2">
        <v>48.5</v>
      </c>
      <c r="ET21" s="2">
        <v>48.5</v>
      </c>
      <c r="EU21" s="2">
        <f t="shared" si="76"/>
        <v>100</v>
      </c>
      <c r="EV21" s="3">
        <f t="shared" si="77"/>
        <v>100</v>
      </c>
      <c r="EW21" s="2"/>
      <c r="EX21" s="2"/>
      <c r="EY21" s="2"/>
      <c r="EZ21" s="2"/>
      <c r="FA21" s="3"/>
      <c r="FB21" s="2">
        <f t="shared" si="78"/>
        <v>0</v>
      </c>
      <c r="FC21" s="2">
        <f t="shared" si="79"/>
        <v>0</v>
      </c>
      <c r="FD21" s="2">
        <f t="shared" si="79"/>
        <v>0</v>
      </c>
      <c r="FE21" s="2" t="e">
        <f t="shared" si="80"/>
        <v>#DIV/0!</v>
      </c>
      <c r="FF21" s="3" t="e">
        <f t="shared" si="81"/>
        <v>#DIV/0!</v>
      </c>
      <c r="FG21" s="2"/>
      <c r="FH21" s="2"/>
      <c r="FI21" s="2"/>
      <c r="FJ21" s="2" t="e">
        <f t="shared" si="82"/>
        <v>#DIV/0!</v>
      </c>
      <c r="FK21" s="3" t="e">
        <f t="shared" si="83"/>
        <v>#DIV/0!</v>
      </c>
      <c r="FL21" s="2"/>
      <c r="FM21" s="2"/>
      <c r="FN21" s="2"/>
      <c r="FO21" s="2" t="e">
        <f t="shared" si="84"/>
        <v>#DIV/0!</v>
      </c>
      <c r="FP21" s="3" t="e">
        <f t="shared" si="85"/>
        <v>#DIV/0!</v>
      </c>
      <c r="FQ21" s="2"/>
      <c r="FR21" s="2"/>
      <c r="FS21" s="2"/>
      <c r="FT21" s="2" t="e">
        <f t="shared" si="86"/>
        <v>#DIV/0!</v>
      </c>
      <c r="FU21" s="3" t="e">
        <f t="shared" si="87"/>
        <v>#DIV/0!</v>
      </c>
      <c r="FV21" s="2"/>
      <c r="FW21" s="2"/>
      <c r="FX21" s="2"/>
      <c r="FY21" s="2" t="e">
        <f t="shared" si="88"/>
        <v>#DIV/0!</v>
      </c>
      <c r="FZ21" s="3" t="e">
        <f t="shared" si="89"/>
        <v>#DIV/0!</v>
      </c>
      <c r="GA21" s="2"/>
      <c r="GB21" s="2"/>
      <c r="GC21" s="2"/>
      <c r="GD21" s="2" t="e">
        <f t="shared" si="90"/>
        <v>#DIV/0!</v>
      </c>
      <c r="GE21" s="3" t="e">
        <f t="shared" si="91"/>
        <v>#DIV/0!</v>
      </c>
      <c r="GF21" s="2"/>
      <c r="GG21" s="2"/>
      <c r="GH21" s="2"/>
      <c r="GI21" s="2" t="e">
        <f t="shared" si="13"/>
        <v>#DIV/0!</v>
      </c>
      <c r="GJ21" s="3" t="e">
        <f t="shared" si="14"/>
        <v>#DIV/0!</v>
      </c>
      <c r="GK21" s="2"/>
      <c r="GL21" s="2"/>
      <c r="GM21" s="2"/>
      <c r="GN21" s="2" t="e">
        <f t="shared" si="92"/>
        <v>#DIV/0!</v>
      </c>
      <c r="GO21" s="3" t="e">
        <f t="shared" si="93"/>
        <v>#DIV/0!</v>
      </c>
      <c r="GP21" s="2"/>
      <c r="GQ21" s="2"/>
      <c r="GR21" s="2"/>
      <c r="GS21" s="2" t="e">
        <f t="shared" si="15"/>
        <v>#DIV/0!</v>
      </c>
      <c r="GT21" s="3" t="e">
        <f t="shared" si="16"/>
        <v>#DIV/0!</v>
      </c>
      <c r="GU21" s="2"/>
      <c r="GV21" s="2"/>
      <c r="GW21" s="2"/>
      <c r="GX21" s="2" t="e">
        <f t="shared" si="43"/>
        <v>#DIV/0!</v>
      </c>
      <c r="GY21" s="3" t="e">
        <f t="shared" si="44"/>
        <v>#DIV/0!</v>
      </c>
      <c r="GZ21" s="2">
        <f t="shared" si="17"/>
        <v>2448</v>
      </c>
      <c r="HA21" s="2">
        <f t="shared" si="17"/>
        <v>1417.8000000000002</v>
      </c>
      <c r="HB21" s="2">
        <f t="shared" si="17"/>
        <v>967.5999999999999</v>
      </c>
      <c r="HC21" s="2">
        <f t="shared" si="94"/>
        <v>39.52614379084967</v>
      </c>
      <c r="HD21" s="3">
        <f t="shared" si="95"/>
        <v>68.24657920722245</v>
      </c>
      <c r="HE21" s="2">
        <f t="shared" si="96"/>
        <v>-2448</v>
      </c>
      <c r="HF21" s="2">
        <f t="shared" si="18"/>
        <v>-1417.8000000000002</v>
      </c>
      <c r="HG21" s="2">
        <f t="shared" si="18"/>
        <v>-967.5999999999999</v>
      </c>
      <c r="HH21" s="2">
        <f t="shared" si="97"/>
        <v>39.52614379084967</v>
      </c>
      <c r="HI21" s="3">
        <f t="shared" si="98"/>
        <v>68.24657920722245</v>
      </c>
      <c r="HJ21" s="2"/>
      <c r="HK21" s="2"/>
      <c r="HL21" s="2"/>
      <c r="HM21" s="2"/>
      <c r="HN21" s="3"/>
      <c r="HO21" s="2"/>
      <c r="HP21" s="2"/>
      <c r="HQ21" s="2"/>
      <c r="HR21" s="2"/>
      <c r="HS21" s="3"/>
      <c r="HT21" s="2"/>
      <c r="HU21" s="2"/>
      <c r="HV21" s="2"/>
      <c r="HW21" s="2"/>
      <c r="HX21" s="3"/>
      <c r="HY21" s="2">
        <f t="shared" si="99"/>
        <v>-2448</v>
      </c>
      <c r="HZ21" s="2">
        <f t="shared" si="99"/>
        <v>-1417.8000000000002</v>
      </c>
      <c r="IA21" s="2">
        <f t="shared" si="99"/>
        <v>-967.5999999999999</v>
      </c>
      <c r="IB21" s="2">
        <f t="shared" si="100"/>
        <v>39.52614379084967</v>
      </c>
      <c r="IC21" s="3">
        <f t="shared" si="101"/>
        <v>68.24657920722245</v>
      </c>
      <c r="ID21" s="2">
        <f t="shared" si="102"/>
        <v>-2448</v>
      </c>
      <c r="IE21" s="2">
        <f t="shared" si="19"/>
        <v>-1417.8000000000002</v>
      </c>
      <c r="IF21" s="2">
        <f t="shared" si="19"/>
        <v>-967.5999999999999</v>
      </c>
      <c r="IG21" s="2">
        <f t="shared" si="103"/>
        <v>39.52614379084967</v>
      </c>
      <c r="IH21" s="3">
        <f t="shared" si="104"/>
        <v>68.24657920722245</v>
      </c>
      <c r="II21" s="2">
        <f t="shared" si="20"/>
        <v>0</v>
      </c>
      <c r="IJ21" s="2">
        <f t="shared" si="20"/>
        <v>0</v>
      </c>
      <c r="IK21" s="2">
        <f t="shared" si="20"/>
        <v>0</v>
      </c>
      <c r="IL21" s="2" t="e">
        <f t="shared" si="105"/>
        <v>#DIV/0!</v>
      </c>
      <c r="IM21" s="3" t="e">
        <f t="shared" si="106"/>
        <v>#DIV/0!</v>
      </c>
      <c r="IN21" s="3">
        <v>68.7</v>
      </c>
      <c r="IO21" s="3">
        <v>41</v>
      </c>
      <c r="IP21" s="3">
        <v>0</v>
      </c>
      <c r="IQ21" s="3">
        <v>0</v>
      </c>
      <c r="IR21" s="6"/>
    </row>
    <row r="22" spans="1:252" ht="18.75" customHeight="1">
      <c r="A22" s="13">
        <v>16</v>
      </c>
      <c r="B22" s="15" t="s">
        <v>77</v>
      </c>
      <c r="C22" s="2">
        <f t="shared" si="45"/>
        <v>2795.5</v>
      </c>
      <c r="D22" s="2">
        <f t="shared" si="0"/>
        <v>1442.6</v>
      </c>
      <c r="E22" s="2">
        <f t="shared" si="0"/>
        <v>1141.6000000000001</v>
      </c>
      <c r="F22" s="2">
        <f t="shared" si="107"/>
        <v>40.83705956000716</v>
      </c>
      <c r="G22" s="3">
        <f t="shared" si="108"/>
        <v>79.13489532788023</v>
      </c>
      <c r="H22" s="2">
        <f t="shared" si="1"/>
        <v>443.49999999999994</v>
      </c>
      <c r="I22" s="2">
        <f t="shared" si="1"/>
        <v>44.2</v>
      </c>
      <c r="J22" s="2">
        <f t="shared" si="1"/>
        <v>123.70000000000002</v>
      </c>
      <c r="K22" s="2">
        <f t="shared" si="109"/>
        <v>27.891770011273962</v>
      </c>
      <c r="L22" s="3">
        <f t="shared" si="110"/>
        <v>279.8642533936652</v>
      </c>
      <c r="M22" s="2">
        <f t="shared" si="46"/>
        <v>425.79999999999995</v>
      </c>
      <c r="N22" s="2">
        <f t="shared" si="2"/>
        <v>37.2</v>
      </c>
      <c r="O22" s="2">
        <f t="shared" si="2"/>
        <v>118.30000000000001</v>
      </c>
      <c r="P22" s="2">
        <f t="shared" si="47"/>
        <v>27.7829967120714</v>
      </c>
      <c r="Q22" s="3">
        <f t="shared" si="48"/>
        <v>318.01075268817203</v>
      </c>
      <c r="R22" s="2">
        <f t="shared" si="49"/>
        <v>68</v>
      </c>
      <c r="S22" s="2">
        <f t="shared" si="3"/>
        <v>17.2</v>
      </c>
      <c r="T22" s="2">
        <f t="shared" si="3"/>
        <v>38.7</v>
      </c>
      <c r="U22" s="2">
        <f t="shared" si="50"/>
        <v>56.91176470588236</v>
      </c>
      <c r="V22" s="3">
        <f t="shared" si="51"/>
        <v>225.00000000000006</v>
      </c>
      <c r="W22" s="2">
        <v>68</v>
      </c>
      <c r="X22" s="2">
        <v>17.2</v>
      </c>
      <c r="Y22" s="2">
        <v>38.7</v>
      </c>
      <c r="Z22" s="2">
        <f t="shared" si="52"/>
        <v>56.91176470588236</v>
      </c>
      <c r="AA22" s="3">
        <f t="shared" si="53"/>
        <v>225.00000000000006</v>
      </c>
      <c r="AB22" s="2">
        <f t="shared" si="111"/>
        <v>29.6</v>
      </c>
      <c r="AC22" s="2">
        <f t="shared" si="111"/>
        <v>4.5</v>
      </c>
      <c r="AD22" s="2">
        <f t="shared" si="25"/>
        <v>2.9</v>
      </c>
      <c r="AE22" s="2">
        <f aca="true" t="shared" si="116" ref="AE22:AE34">AD22/AB22*100</f>
        <v>9.797297297297296</v>
      </c>
      <c r="AF22" s="3">
        <f aca="true" t="shared" si="117" ref="AF22:AF34">AD22/AC22*100</f>
        <v>64.44444444444444</v>
      </c>
      <c r="AG22" s="2">
        <v>29.6</v>
      </c>
      <c r="AH22" s="2">
        <v>4.5</v>
      </c>
      <c r="AI22" s="2">
        <v>2.9</v>
      </c>
      <c r="AJ22" s="2">
        <f t="shared" si="112"/>
        <v>9.797297297297296</v>
      </c>
      <c r="AK22" s="3">
        <f t="shared" si="113"/>
        <v>64.44444444444444</v>
      </c>
      <c r="AL22" s="2">
        <f t="shared" si="114"/>
        <v>328.2</v>
      </c>
      <c r="AM22" s="2">
        <f t="shared" si="5"/>
        <v>15.5</v>
      </c>
      <c r="AN22" s="2">
        <f t="shared" si="5"/>
        <v>76.60000000000001</v>
      </c>
      <c r="AO22" s="2">
        <f t="shared" si="54"/>
        <v>23.33942717854967</v>
      </c>
      <c r="AP22" s="3">
        <f t="shared" si="55"/>
        <v>494.1935483870968</v>
      </c>
      <c r="AQ22" s="2">
        <v>15.3</v>
      </c>
      <c r="AR22" s="2"/>
      <c r="AS22" s="2">
        <v>0.7</v>
      </c>
      <c r="AT22" s="2">
        <f t="shared" si="56"/>
        <v>4.57516339869281</v>
      </c>
      <c r="AU22" s="3"/>
      <c r="AV22" s="2">
        <v>312.9</v>
      </c>
      <c r="AW22" s="2">
        <v>15.5</v>
      </c>
      <c r="AX22" s="2">
        <v>75.9</v>
      </c>
      <c r="AY22" s="2">
        <f t="shared" si="57"/>
        <v>24.25695110258869</v>
      </c>
      <c r="AZ22" s="3">
        <f t="shared" si="58"/>
        <v>489.6774193548388</v>
      </c>
      <c r="BA22" s="2"/>
      <c r="BB22" s="2"/>
      <c r="BC22" s="2">
        <v>0.1</v>
      </c>
      <c r="BD22" s="2"/>
      <c r="BE22" s="3"/>
      <c r="BF22" s="2">
        <f t="shared" si="59"/>
        <v>17.700000000000003</v>
      </c>
      <c r="BG22" s="2">
        <f t="shared" si="6"/>
        <v>7</v>
      </c>
      <c r="BH22" s="2">
        <f t="shared" si="6"/>
        <v>5.4</v>
      </c>
      <c r="BI22" s="2">
        <f t="shared" si="60"/>
        <v>30.508474576271183</v>
      </c>
      <c r="BJ22" s="3">
        <f t="shared" si="61"/>
        <v>77.14285714285715</v>
      </c>
      <c r="BK22" s="2">
        <f aca="true" t="shared" si="118" ref="BK22:BK34">BP22+BU22+BZ22+CE22</f>
        <v>13.700000000000001</v>
      </c>
      <c r="BL22" s="2">
        <f t="shared" si="7"/>
        <v>5</v>
      </c>
      <c r="BM22" s="2">
        <f t="shared" si="7"/>
        <v>4</v>
      </c>
      <c r="BN22" s="2">
        <f t="shared" si="62"/>
        <v>29.1970802919708</v>
      </c>
      <c r="BO22" s="3">
        <f t="shared" si="63"/>
        <v>80</v>
      </c>
      <c r="BP22" s="2">
        <v>0.3</v>
      </c>
      <c r="BQ22" s="2"/>
      <c r="BR22" s="2">
        <v>0.6</v>
      </c>
      <c r="BS22" s="2">
        <f t="shared" si="64"/>
        <v>200</v>
      </c>
      <c r="BT22" s="3"/>
      <c r="BU22" s="2"/>
      <c r="BV22" s="2"/>
      <c r="BW22" s="2"/>
      <c r="BX22" s="2"/>
      <c r="BY22" s="3"/>
      <c r="BZ22" s="2">
        <v>13.4</v>
      </c>
      <c r="CA22" s="2">
        <v>5</v>
      </c>
      <c r="CB22" s="2">
        <v>3.4</v>
      </c>
      <c r="CC22" s="2">
        <f t="shared" si="66"/>
        <v>25.37313432835821</v>
      </c>
      <c r="CD22" s="3">
        <f t="shared" si="67"/>
        <v>68</v>
      </c>
      <c r="CE22" s="2"/>
      <c r="CF22" s="2"/>
      <c r="CG22" s="2"/>
      <c r="CH22" s="2"/>
      <c r="CI22" s="3"/>
      <c r="CJ22" s="2">
        <v>4</v>
      </c>
      <c r="CK22" s="2">
        <v>2</v>
      </c>
      <c r="CL22" s="2">
        <v>1</v>
      </c>
      <c r="CM22" s="2">
        <f t="shared" si="68"/>
        <v>25</v>
      </c>
      <c r="CN22" s="3">
        <f t="shared" si="69"/>
        <v>50</v>
      </c>
      <c r="CO22" s="2"/>
      <c r="CP22" s="2"/>
      <c r="CQ22" s="2">
        <v>0.4</v>
      </c>
      <c r="CR22" s="2"/>
      <c r="CS22" s="3"/>
      <c r="CT22" s="2"/>
      <c r="CU22" s="2"/>
      <c r="CV22" s="2"/>
      <c r="CW22" s="2"/>
      <c r="CX22" s="3"/>
      <c r="CY22" s="2"/>
      <c r="CZ22" s="2"/>
      <c r="DA22" s="2"/>
      <c r="DB22" s="2"/>
      <c r="DC22" s="3"/>
      <c r="DD22" s="2"/>
      <c r="DE22" s="2"/>
      <c r="DF22" s="2"/>
      <c r="DG22" s="2"/>
      <c r="DH22" s="3"/>
      <c r="DI22" s="2">
        <f t="shared" si="115"/>
        <v>2352</v>
      </c>
      <c r="DJ22" s="2">
        <f t="shared" si="8"/>
        <v>1398.3999999999999</v>
      </c>
      <c r="DK22" s="2">
        <f t="shared" si="8"/>
        <v>1017.9000000000001</v>
      </c>
      <c r="DL22" s="2">
        <f t="shared" si="70"/>
        <v>43.2780612244898</v>
      </c>
      <c r="DM22" s="3">
        <f t="shared" si="71"/>
        <v>72.79033180778033</v>
      </c>
      <c r="DN22" s="2">
        <v>2289.4</v>
      </c>
      <c r="DO22" s="2">
        <v>1335.8</v>
      </c>
      <c r="DP22" s="2">
        <v>965.1</v>
      </c>
      <c r="DQ22" s="2">
        <f t="shared" si="72"/>
        <v>42.15514982091377</v>
      </c>
      <c r="DR22" s="3">
        <f t="shared" si="73"/>
        <v>72.24883964665369</v>
      </c>
      <c r="DS22" s="2">
        <v>5.5</v>
      </c>
      <c r="DT22" s="2">
        <v>5.5</v>
      </c>
      <c r="DU22" s="2"/>
      <c r="DV22" s="2"/>
      <c r="DW22" s="3"/>
      <c r="DX22" s="2"/>
      <c r="DY22" s="2"/>
      <c r="DZ22" s="2"/>
      <c r="EA22" s="2"/>
      <c r="EB22" s="3"/>
      <c r="EC22" s="2"/>
      <c r="ED22" s="2"/>
      <c r="EE22" s="2"/>
      <c r="EF22" s="2"/>
      <c r="EG22" s="3"/>
      <c r="EH22" s="2"/>
      <c r="EI22" s="2"/>
      <c r="EJ22" s="2"/>
      <c r="EK22" s="2"/>
      <c r="EL22" s="3"/>
      <c r="EM22" s="2">
        <v>8.5</v>
      </c>
      <c r="EN22" s="2">
        <v>8.5</v>
      </c>
      <c r="EO22" s="2">
        <v>4.2</v>
      </c>
      <c r="EP22" s="2">
        <f t="shared" si="74"/>
        <v>49.411764705882355</v>
      </c>
      <c r="EQ22" s="3">
        <f t="shared" si="75"/>
        <v>49.411764705882355</v>
      </c>
      <c r="ER22" s="2">
        <v>48.6</v>
      </c>
      <c r="ES22" s="2">
        <v>48.6</v>
      </c>
      <c r="ET22" s="2">
        <v>48.6</v>
      </c>
      <c r="EU22" s="2">
        <f t="shared" si="76"/>
        <v>100</v>
      </c>
      <c r="EV22" s="3">
        <f t="shared" si="77"/>
        <v>100</v>
      </c>
      <c r="EW22" s="2"/>
      <c r="EX22" s="2"/>
      <c r="EY22" s="2"/>
      <c r="EZ22" s="2"/>
      <c r="FA22" s="3"/>
      <c r="FB22" s="2">
        <f t="shared" si="78"/>
        <v>0</v>
      </c>
      <c r="FC22" s="2">
        <f t="shared" si="79"/>
        <v>0</v>
      </c>
      <c r="FD22" s="2">
        <f t="shared" si="79"/>
        <v>0</v>
      </c>
      <c r="FE22" s="2" t="e">
        <f t="shared" si="80"/>
        <v>#DIV/0!</v>
      </c>
      <c r="FF22" s="3" t="e">
        <f t="shared" si="81"/>
        <v>#DIV/0!</v>
      </c>
      <c r="FG22" s="2"/>
      <c r="FH22" s="2"/>
      <c r="FI22" s="2"/>
      <c r="FJ22" s="2" t="e">
        <f t="shared" si="82"/>
        <v>#DIV/0!</v>
      </c>
      <c r="FK22" s="3" t="e">
        <f t="shared" si="83"/>
        <v>#DIV/0!</v>
      </c>
      <c r="FL22" s="2"/>
      <c r="FM22" s="2"/>
      <c r="FN22" s="2"/>
      <c r="FO22" s="2" t="e">
        <f t="shared" si="84"/>
        <v>#DIV/0!</v>
      </c>
      <c r="FP22" s="3" t="e">
        <f t="shared" si="85"/>
        <v>#DIV/0!</v>
      </c>
      <c r="FQ22" s="2"/>
      <c r="FR22" s="2"/>
      <c r="FS22" s="2"/>
      <c r="FT22" s="2" t="e">
        <f t="shared" si="86"/>
        <v>#DIV/0!</v>
      </c>
      <c r="FU22" s="3" t="e">
        <f t="shared" si="87"/>
        <v>#DIV/0!</v>
      </c>
      <c r="FV22" s="2"/>
      <c r="FW22" s="2"/>
      <c r="FX22" s="2"/>
      <c r="FY22" s="2" t="e">
        <f t="shared" si="88"/>
        <v>#DIV/0!</v>
      </c>
      <c r="FZ22" s="3" t="e">
        <f t="shared" si="89"/>
        <v>#DIV/0!</v>
      </c>
      <c r="GA22" s="2"/>
      <c r="GB22" s="2"/>
      <c r="GC22" s="2"/>
      <c r="GD22" s="2" t="e">
        <f t="shared" si="90"/>
        <v>#DIV/0!</v>
      </c>
      <c r="GE22" s="3" t="e">
        <f t="shared" si="91"/>
        <v>#DIV/0!</v>
      </c>
      <c r="GF22" s="2"/>
      <c r="GG22" s="2"/>
      <c r="GH22" s="2"/>
      <c r="GI22" s="2" t="e">
        <f t="shared" si="13"/>
        <v>#DIV/0!</v>
      </c>
      <c r="GJ22" s="3" t="e">
        <f t="shared" si="14"/>
        <v>#DIV/0!</v>
      </c>
      <c r="GK22" s="2"/>
      <c r="GL22" s="2"/>
      <c r="GM22" s="2"/>
      <c r="GN22" s="2" t="e">
        <f t="shared" si="92"/>
        <v>#DIV/0!</v>
      </c>
      <c r="GO22" s="3" t="e">
        <f t="shared" si="93"/>
        <v>#DIV/0!</v>
      </c>
      <c r="GP22" s="2"/>
      <c r="GQ22" s="2"/>
      <c r="GR22" s="2"/>
      <c r="GS22" s="2" t="e">
        <f t="shared" si="15"/>
        <v>#DIV/0!</v>
      </c>
      <c r="GT22" s="3" t="e">
        <f t="shared" si="16"/>
        <v>#DIV/0!</v>
      </c>
      <c r="GU22" s="2"/>
      <c r="GV22" s="2"/>
      <c r="GW22" s="2"/>
      <c r="GX22" s="2" t="e">
        <f aca="true" t="shared" si="119" ref="GX22:GX34">GW22/GU22*100</f>
        <v>#DIV/0!</v>
      </c>
      <c r="GY22" s="3" t="e">
        <f aca="true" t="shared" si="120" ref="GY22:GY34">GW22/GV22*100</f>
        <v>#DIV/0!</v>
      </c>
      <c r="GZ22" s="2">
        <f t="shared" si="17"/>
        <v>2795.5</v>
      </c>
      <c r="HA22" s="2">
        <f t="shared" si="17"/>
        <v>1442.6</v>
      </c>
      <c r="HB22" s="2">
        <f t="shared" si="17"/>
        <v>1141.6000000000001</v>
      </c>
      <c r="HC22" s="2">
        <f t="shared" si="94"/>
        <v>40.83705956000716</v>
      </c>
      <c r="HD22" s="3">
        <f t="shared" si="95"/>
        <v>79.13489532788023</v>
      </c>
      <c r="HE22" s="2">
        <f t="shared" si="96"/>
        <v>-2795.5</v>
      </c>
      <c r="HF22" s="2">
        <f t="shared" si="18"/>
        <v>-1442.6</v>
      </c>
      <c r="HG22" s="2">
        <f t="shared" si="18"/>
        <v>-1141.6000000000001</v>
      </c>
      <c r="HH22" s="2">
        <f t="shared" si="97"/>
        <v>40.83705956000716</v>
      </c>
      <c r="HI22" s="3">
        <f t="shared" si="98"/>
        <v>79.13489532788023</v>
      </c>
      <c r="HJ22" s="2"/>
      <c r="HK22" s="2"/>
      <c r="HL22" s="2"/>
      <c r="HM22" s="2"/>
      <c r="HN22" s="3"/>
      <c r="HO22" s="2"/>
      <c r="HP22" s="2"/>
      <c r="HQ22" s="2"/>
      <c r="HR22" s="2"/>
      <c r="HS22" s="3"/>
      <c r="HT22" s="2"/>
      <c r="HU22" s="2"/>
      <c r="HV22" s="2"/>
      <c r="HW22" s="2"/>
      <c r="HX22" s="3"/>
      <c r="HY22" s="2">
        <f t="shared" si="99"/>
        <v>-2795.5</v>
      </c>
      <c r="HZ22" s="2">
        <f t="shared" si="99"/>
        <v>-1442.6</v>
      </c>
      <c r="IA22" s="2">
        <f t="shared" si="99"/>
        <v>-1141.6000000000001</v>
      </c>
      <c r="IB22" s="2">
        <f t="shared" si="100"/>
        <v>40.83705956000716</v>
      </c>
      <c r="IC22" s="3">
        <f t="shared" si="101"/>
        <v>79.13489532788023</v>
      </c>
      <c r="ID22" s="2">
        <f t="shared" si="102"/>
        <v>-2795.5</v>
      </c>
      <c r="IE22" s="2">
        <f t="shared" si="19"/>
        <v>-1442.6</v>
      </c>
      <c r="IF22" s="2">
        <f t="shared" si="19"/>
        <v>-1141.6000000000001</v>
      </c>
      <c r="IG22" s="2">
        <f t="shared" si="103"/>
        <v>40.83705956000716</v>
      </c>
      <c r="IH22" s="3">
        <f t="shared" si="104"/>
        <v>79.13489532788023</v>
      </c>
      <c r="II22" s="2">
        <f t="shared" si="20"/>
        <v>0</v>
      </c>
      <c r="IJ22" s="2">
        <f t="shared" si="20"/>
        <v>0</v>
      </c>
      <c r="IK22" s="2">
        <f t="shared" si="20"/>
        <v>0</v>
      </c>
      <c r="IL22" s="2" t="e">
        <f t="shared" si="105"/>
        <v>#DIV/0!</v>
      </c>
      <c r="IM22" s="3" t="e">
        <f t="shared" si="106"/>
        <v>#DIV/0!</v>
      </c>
      <c r="IN22" s="3">
        <v>65.6</v>
      </c>
      <c r="IO22" s="3">
        <v>39</v>
      </c>
      <c r="IP22" s="3">
        <v>0</v>
      </c>
      <c r="IQ22" s="3">
        <v>0</v>
      </c>
      <c r="IR22" s="6"/>
    </row>
    <row r="23" spans="1:252" ht="17.25" customHeight="1">
      <c r="A23" s="13">
        <v>17</v>
      </c>
      <c r="B23" s="15" t="s">
        <v>78</v>
      </c>
      <c r="C23" s="2">
        <f t="shared" si="45"/>
        <v>3000.1</v>
      </c>
      <c r="D23" s="2">
        <f t="shared" si="0"/>
        <v>1521.3000000000002</v>
      </c>
      <c r="E23" s="2">
        <f t="shared" si="0"/>
        <v>1200.3</v>
      </c>
      <c r="F23" s="2">
        <f t="shared" si="107"/>
        <v>40.00866637778741</v>
      </c>
      <c r="G23" s="3">
        <f t="shared" si="108"/>
        <v>78.8996253204496</v>
      </c>
      <c r="H23" s="2">
        <f t="shared" si="1"/>
        <v>302.9</v>
      </c>
      <c r="I23" s="2">
        <f t="shared" si="1"/>
        <v>39.9</v>
      </c>
      <c r="J23" s="2">
        <f t="shared" si="1"/>
        <v>121.6</v>
      </c>
      <c r="K23" s="2">
        <f t="shared" si="109"/>
        <v>40.14526246285903</v>
      </c>
      <c r="L23" s="3">
        <f t="shared" si="110"/>
        <v>304.76190476190476</v>
      </c>
      <c r="M23" s="2">
        <f t="shared" si="46"/>
        <v>292.9</v>
      </c>
      <c r="N23" s="2">
        <f t="shared" si="2"/>
        <v>34.9</v>
      </c>
      <c r="O23" s="2">
        <f t="shared" si="2"/>
        <v>113.6</v>
      </c>
      <c r="P23" s="2">
        <f t="shared" si="47"/>
        <v>38.78456811198362</v>
      </c>
      <c r="Q23" s="3">
        <f t="shared" si="48"/>
        <v>325.50143266475646</v>
      </c>
      <c r="R23" s="2">
        <f t="shared" si="49"/>
        <v>57.1</v>
      </c>
      <c r="S23" s="2">
        <f t="shared" si="3"/>
        <v>25.9</v>
      </c>
      <c r="T23" s="2">
        <f t="shared" si="3"/>
        <v>29.6</v>
      </c>
      <c r="U23" s="2">
        <f t="shared" si="50"/>
        <v>51.83887915936953</v>
      </c>
      <c r="V23" s="3">
        <f t="shared" si="51"/>
        <v>114.2857142857143</v>
      </c>
      <c r="W23" s="2">
        <v>57.1</v>
      </c>
      <c r="X23" s="2">
        <v>25.9</v>
      </c>
      <c r="Y23" s="2">
        <v>29.6</v>
      </c>
      <c r="Z23" s="2">
        <f t="shared" si="52"/>
        <v>51.83887915936953</v>
      </c>
      <c r="AA23" s="3">
        <f t="shared" si="53"/>
        <v>114.2857142857143</v>
      </c>
      <c r="AB23" s="2">
        <f t="shared" si="111"/>
        <v>3.4</v>
      </c>
      <c r="AC23" s="2">
        <f t="shared" si="111"/>
        <v>1</v>
      </c>
      <c r="AD23" s="2">
        <f t="shared" si="25"/>
        <v>2.4</v>
      </c>
      <c r="AE23" s="2">
        <f t="shared" si="116"/>
        <v>70.58823529411765</v>
      </c>
      <c r="AF23" s="3">
        <f t="shared" si="117"/>
        <v>240</v>
      </c>
      <c r="AG23" s="2">
        <v>3.4</v>
      </c>
      <c r="AH23" s="2">
        <v>1</v>
      </c>
      <c r="AI23" s="2">
        <v>2.4</v>
      </c>
      <c r="AJ23" s="2">
        <f t="shared" si="112"/>
        <v>70.58823529411765</v>
      </c>
      <c r="AK23" s="3">
        <f t="shared" si="113"/>
        <v>240</v>
      </c>
      <c r="AL23" s="2">
        <f t="shared" si="114"/>
        <v>232.4</v>
      </c>
      <c r="AM23" s="2">
        <f t="shared" si="5"/>
        <v>8</v>
      </c>
      <c r="AN23" s="2">
        <f t="shared" si="5"/>
        <v>81.5</v>
      </c>
      <c r="AO23" s="2">
        <f t="shared" si="54"/>
        <v>35.06884681583477</v>
      </c>
      <c r="AP23" s="3">
        <f t="shared" si="55"/>
        <v>1018.75</v>
      </c>
      <c r="AQ23" s="2">
        <v>17.8</v>
      </c>
      <c r="AR23" s="2"/>
      <c r="AS23" s="2">
        <v>1.5</v>
      </c>
      <c r="AT23" s="2">
        <f t="shared" si="56"/>
        <v>8.426966292134832</v>
      </c>
      <c r="AU23" s="3"/>
      <c r="AV23" s="2">
        <v>214.6</v>
      </c>
      <c r="AW23" s="2">
        <v>8</v>
      </c>
      <c r="AX23" s="2">
        <v>80</v>
      </c>
      <c r="AY23" s="2">
        <f t="shared" si="57"/>
        <v>37.27865796831314</v>
      </c>
      <c r="AZ23" s="3">
        <f t="shared" si="58"/>
        <v>1000</v>
      </c>
      <c r="BA23" s="2"/>
      <c r="BB23" s="2"/>
      <c r="BC23" s="2">
        <v>0.1</v>
      </c>
      <c r="BD23" s="2"/>
      <c r="BE23" s="3"/>
      <c r="BF23" s="2">
        <f t="shared" si="59"/>
        <v>10</v>
      </c>
      <c r="BG23" s="2">
        <f t="shared" si="6"/>
        <v>5</v>
      </c>
      <c r="BH23" s="2">
        <f t="shared" si="6"/>
        <v>8</v>
      </c>
      <c r="BI23" s="2">
        <f t="shared" si="60"/>
        <v>80</v>
      </c>
      <c r="BJ23" s="3">
        <f t="shared" si="61"/>
        <v>160</v>
      </c>
      <c r="BK23" s="2"/>
      <c r="BL23" s="2"/>
      <c r="BM23" s="2"/>
      <c r="BN23" s="2"/>
      <c r="BO23" s="3"/>
      <c r="BP23" s="2"/>
      <c r="BQ23" s="2"/>
      <c r="BR23" s="2"/>
      <c r="BS23" s="2"/>
      <c r="BT23" s="3"/>
      <c r="BU23" s="2"/>
      <c r="BV23" s="2"/>
      <c r="BW23" s="2"/>
      <c r="BX23" s="2"/>
      <c r="BY23" s="3"/>
      <c r="BZ23" s="2"/>
      <c r="CA23" s="2"/>
      <c r="CB23" s="2"/>
      <c r="CC23" s="2"/>
      <c r="CD23" s="3"/>
      <c r="CE23" s="2"/>
      <c r="CF23" s="2"/>
      <c r="CG23" s="2"/>
      <c r="CH23" s="2"/>
      <c r="CI23" s="3"/>
      <c r="CJ23" s="2">
        <v>10</v>
      </c>
      <c r="CK23" s="2">
        <v>5</v>
      </c>
      <c r="CL23" s="2">
        <v>5</v>
      </c>
      <c r="CM23" s="2">
        <f t="shared" si="68"/>
        <v>50</v>
      </c>
      <c r="CN23" s="3">
        <f t="shared" si="69"/>
        <v>100</v>
      </c>
      <c r="CO23" s="2"/>
      <c r="CP23" s="2"/>
      <c r="CQ23" s="2">
        <v>3</v>
      </c>
      <c r="CR23" s="2"/>
      <c r="CS23" s="3"/>
      <c r="CT23" s="2"/>
      <c r="CU23" s="2"/>
      <c r="CV23" s="2"/>
      <c r="CW23" s="2"/>
      <c r="CX23" s="3"/>
      <c r="CY23" s="2"/>
      <c r="CZ23" s="2"/>
      <c r="DA23" s="2"/>
      <c r="DB23" s="2"/>
      <c r="DC23" s="3"/>
      <c r="DD23" s="2"/>
      <c r="DE23" s="2"/>
      <c r="DF23" s="2">
        <v>0</v>
      </c>
      <c r="DG23" s="2"/>
      <c r="DH23" s="3"/>
      <c r="DI23" s="2">
        <f t="shared" si="115"/>
        <v>2697.2</v>
      </c>
      <c r="DJ23" s="2">
        <f t="shared" si="8"/>
        <v>1481.4</v>
      </c>
      <c r="DK23" s="2">
        <f t="shared" si="8"/>
        <v>1078.7</v>
      </c>
      <c r="DL23" s="2">
        <f t="shared" si="70"/>
        <v>39.99332641257601</v>
      </c>
      <c r="DM23" s="3">
        <f t="shared" si="71"/>
        <v>72.81625489401917</v>
      </c>
      <c r="DN23" s="2">
        <v>2221.2</v>
      </c>
      <c r="DO23" s="2">
        <v>1299.4</v>
      </c>
      <c r="DP23" s="2">
        <v>1020.7</v>
      </c>
      <c r="DQ23" s="2">
        <f t="shared" si="72"/>
        <v>45.952638213578254</v>
      </c>
      <c r="DR23" s="3">
        <f t="shared" si="73"/>
        <v>78.55163921810066</v>
      </c>
      <c r="DS23" s="2">
        <v>85.5</v>
      </c>
      <c r="DT23" s="2">
        <v>85.5</v>
      </c>
      <c r="DU23" s="2"/>
      <c r="DV23" s="2"/>
      <c r="DW23" s="3"/>
      <c r="DX23" s="2"/>
      <c r="DY23" s="2"/>
      <c r="DZ23" s="2"/>
      <c r="EA23" s="2"/>
      <c r="EB23" s="3"/>
      <c r="EC23" s="2"/>
      <c r="ED23" s="2"/>
      <c r="EE23" s="2"/>
      <c r="EF23" s="2"/>
      <c r="EG23" s="3"/>
      <c r="EH23" s="2"/>
      <c r="EI23" s="2"/>
      <c r="EJ23" s="2"/>
      <c r="EK23" s="2"/>
      <c r="EL23" s="3"/>
      <c r="EM23" s="2">
        <v>12.9</v>
      </c>
      <c r="EN23" s="2">
        <v>12.9</v>
      </c>
      <c r="EO23" s="2">
        <v>6.4</v>
      </c>
      <c r="EP23" s="2">
        <f t="shared" si="74"/>
        <v>49.6124031007752</v>
      </c>
      <c r="EQ23" s="3">
        <f t="shared" si="75"/>
        <v>49.6124031007752</v>
      </c>
      <c r="ER23" s="2">
        <v>48.6</v>
      </c>
      <c r="ES23" s="2">
        <v>48.6</v>
      </c>
      <c r="ET23" s="2">
        <v>48.6</v>
      </c>
      <c r="EU23" s="2">
        <f t="shared" si="76"/>
        <v>100</v>
      </c>
      <c r="EV23" s="3">
        <f t="shared" si="77"/>
        <v>100</v>
      </c>
      <c r="EW23" s="2">
        <f>32+297</f>
        <v>329</v>
      </c>
      <c r="EX23" s="2">
        <v>35</v>
      </c>
      <c r="EY23" s="2">
        <v>3</v>
      </c>
      <c r="EZ23" s="2">
        <f>EY23/EW23*100</f>
        <v>0.911854103343465</v>
      </c>
      <c r="FA23" s="3">
        <f>EY23/EX23*100</f>
        <v>8.571428571428571</v>
      </c>
      <c r="FB23" s="2">
        <f t="shared" si="78"/>
        <v>0</v>
      </c>
      <c r="FC23" s="2">
        <f t="shared" si="79"/>
        <v>0</v>
      </c>
      <c r="FD23" s="2">
        <f t="shared" si="79"/>
        <v>0</v>
      </c>
      <c r="FE23" s="2" t="e">
        <f t="shared" si="80"/>
        <v>#DIV/0!</v>
      </c>
      <c r="FF23" s="3" t="e">
        <f t="shared" si="81"/>
        <v>#DIV/0!</v>
      </c>
      <c r="FG23" s="2"/>
      <c r="FH23" s="2"/>
      <c r="FI23" s="2"/>
      <c r="FJ23" s="2" t="e">
        <f t="shared" si="82"/>
        <v>#DIV/0!</v>
      </c>
      <c r="FK23" s="3" t="e">
        <f t="shared" si="83"/>
        <v>#DIV/0!</v>
      </c>
      <c r="FL23" s="2"/>
      <c r="FM23" s="2"/>
      <c r="FN23" s="2"/>
      <c r="FO23" s="2" t="e">
        <f t="shared" si="84"/>
        <v>#DIV/0!</v>
      </c>
      <c r="FP23" s="3" t="e">
        <f t="shared" si="85"/>
        <v>#DIV/0!</v>
      </c>
      <c r="FQ23" s="2"/>
      <c r="FR23" s="2"/>
      <c r="FS23" s="2"/>
      <c r="FT23" s="2" t="e">
        <f t="shared" si="86"/>
        <v>#DIV/0!</v>
      </c>
      <c r="FU23" s="3" t="e">
        <f t="shared" si="87"/>
        <v>#DIV/0!</v>
      </c>
      <c r="FV23" s="2"/>
      <c r="FW23" s="2"/>
      <c r="FX23" s="2"/>
      <c r="FY23" s="2" t="e">
        <f t="shared" si="88"/>
        <v>#DIV/0!</v>
      </c>
      <c r="FZ23" s="3" t="e">
        <f t="shared" si="89"/>
        <v>#DIV/0!</v>
      </c>
      <c r="GA23" s="2"/>
      <c r="GB23" s="2"/>
      <c r="GC23" s="2"/>
      <c r="GD23" s="2" t="e">
        <f t="shared" si="90"/>
        <v>#DIV/0!</v>
      </c>
      <c r="GE23" s="3" t="e">
        <f t="shared" si="91"/>
        <v>#DIV/0!</v>
      </c>
      <c r="GF23" s="2"/>
      <c r="GG23" s="2"/>
      <c r="GH23" s="2"/>
      <c r="GI23" s="2" t="e">
        <f t="shared" si="13"/>
        <v>#DIV/0!</v>
      </c>
      <c r="GJ23" s="3" t="e">
        <f t="shared" si="14"/>
        <v>#DIV/0!</v>
      </c>
      <c r="GK23" s="2"/>
      <c r="GL23" s="2"/>
      <c r="GM23" s="2"/>
      <c r="GN23" s="2" t="e">
        <f t="shared" si="92"/>
        <v>#DIV/0!</v>
      </c>
      <c r="GO23" s="3" t="e">
        <f t="shared" si="93"/>
        <v>#DIV/0!</v>
      </c>
      <c r="GP23" s="2"/>
      <c r="GQ23" s="2"/>
      <c r="GR23" s="2"/>
      <c r="GS23" s="2" t="e">
        <f t="shared" si="15"/>
        <v>#DIV/0!</v>
      </c>
      <c r="GT23" s="3" t="e">
        <f t="shared" si="16"/>
        <v>#DIV/0!</v>
      </c>
      <c r="GU23" s="2"/>
      <c r="GV23" s="2"/>
      <c r="GW23" s="2"/>
      <c r="GX23" s="2" t="e">
        <f t="shared" si="119"/>
        <v>#DIV/0!</v>
      </c>
      <c r="GY23" s="3" t="e">
        <f t="shared" si="120"/>
        <v>#DIV/0!</v>
      </c>
      <c r="GZ23" s="2">
        <f t="shared" si="17"/>
        <v>3000.1</v>
      </c>
      <c r="HA23" s="2">
        <f t="shared" si="17"/>
        <v>1521.3000000000002</v>
      </c>
      <c r="HB23" s="2">
        <f t="shared" si="17"/>
        <v>1200.3</v>
      </c>
      <c r="HC23" s="2">
        <f t="shared" si="94"/>
        <v>40.00866637778741</v>
      </c>
      <c r="HD23" s="3">
        <f t="shared" si="95"/>
        <v>78.8996253204496</v>
      </c>
      <c r="HE23" s="2">
        <f t="shared" si="96"/>
        <v>-3000.1</v>
      </c>
      <c r="HF23" s="2">
        <f t="shared" si="18"/>
        <v>-1521.3000000000002</v>
      </c>
      <c r="HG23" s="2">
        <f t="shared" si="18"/>
        <v>-1200.3</v>
      </c>
      <c r="HH23" s="2">
        <f t="shared" si="97"/>
        <v>40.00866637778741</v>
      </c>
      <c r="HI23" s="3">
        <f t="shared" si="98"/>
        <v>78.8996253204496</v>
      </c>
      <c r="HJ23" s="2"/>
      <c r="HK23" s="2"/>
      <c r="HL23" s="2"/>
      <c r="HM23" s="2"/>
      <c r="HN23" s="3"/>
      <c r="HO23" s="2"/>
      <c r="HP23" s="2"/>
      <c r="HQ23" s="2"/>
      <c r="HR23" s="2"/>
      <c r="HS23" s="3"/>
      <c r="HT23" s="2"/>
      <c r="HU23" s="2"/>
      <c r="HV23" s="2"/>
      <c r="HW23" s="2"/>
      <c r="HX23" s="3"/>
      <c r="HY23" s="2">
        <f t="shared" si="99"/>
        <v>-3000.1</v>
      </c>
      <c r="HZ23" s="2">
        <f t="shared" si="99"/>
        <v>-1521.3000000000002</v>
      </c>
      <c r="IA23" s="2">
        <f t="shared" si="99"/>
        <v>-1200.3</v>
      </c>
      <c r="IB23" s="2">
        <f t="shared" si="100"/>
        <v>40.00866637778741</v>
      </c>
      <c r="IC23" s="3">
        <f t="shared" si="101"/>
        <v>78.8996253204496</v>
      </c>
      <c r="ID23" s="2">
        <f t="shared" si="102"/>
        <v>-3000.1</v>
      </c>
      <c r="IE23" s="2">
        <f t="shared" si="19"/>
        <v>-1521.3000000000002</v>
      </c>
      <c r="IF23" s="2">
        <f t="shared" si="19"/>
        <v>-1200.3</v>
      </c>
      <c r="IG23" s="2">
        <f t="shared" si="103"/>
        <v>40.00866637778741</v>
      </c>
      <c r="IH23" s="3">
        <f t="shared" si="104"/>
        <v>78.8996253204496</v>
      </c>
      <c r="II23" s="2">
        <f t="shared" si="20"/>
        <v>0</v>
      </c>
      <c r="IJ23" s="2">
        <f t="shared" si="20"/>
        <v>0</v>
      </c>
      <c r="IK23" s="2">
        <f t="shared" si="20"/>
        <v>0</v>
      </c>
      <c r="IL23" s="2" t="e">
        <f t="shared" si="105"/>
        <v>#DIV/0!</v>
      </c>
      <c r="IM23" s="3" t="e">
        <f t="shared" si="106"/>
        <v>#DIV/0!</v>
      </c>
      <c r="IN23" s="3">
        <v>20.4</v>
      </c>
      <c r="IO23" s="3">
        <v>38.2</v>
      </c>
      <c r="IP23" s="3">
        <v>0</v>
      </c>
      <c r="IQ23" s="3">
        <v>0</v>
      </c>
      <c r="IR23" s="6"/>
    </row>
    <row r="24" spans="1:252" ht="18.75" customHeight="1">
      <c r="A24" s="13">
        <v>18</v>
      </c>
      <c r="B24" s="15" t="s">
        <v>79</v>
      </c>
      <c r="C24" s="2">
        <f t="shared" si="45"/>
        <v>3530.8</v>
      </c>
      <c r="D24" s="2">
        <f t="shared" si="0"/>
        <v>2230.3</v>
      </c>
      <c r="E24" s="2">
        <f t="shared" si="0"/>
        <v>2063.9</v>
      </c>
      <c r="F24" s="2">
        <f t="shared" si="107"/>
        <v>58.454174691288095</v>
      </c>
      <c r="G24" s="3">
        <f t="shared" si="108"/>
        <v>92.53912029771779</v>
      </c>
      <c r="H24" s="2">
        <f t="shared" si="1"/>
        <v>433</v>
      </c>
      <c r="I24" s="2">
        <f t="shared" si="1"/>
        <v>117.9</v>
      </c>
      <c r="J24" s="2">
        <f t="shared" si="1"/>
        <v>205.7</v>
      </c>
      <c r="K24" s="2">
        <f t="shared" si="109"/>
        <v>47.505773672055426</v>
      </c>
      <c r="L24" s="3">
        <f t="shared" si="110"/>
        <v>174.4698897370653</v>
      </c>
      <c r="M24" s="2">
        <f t="shared" si="46"/>
        <v>372.9</v>
      </c>
      <c r="N24" s="2">
        <f t="shared" si="2"/>
        <v>89.4</v>
      </c>
      <c r="O24" s="2">
        <f t="shared" si="2"/>
        <v>112.39999999999999</v>
      </c>
      <c r="P24" s="2">
        <f t="shared" si="47"/>
        <v>30.142129257173504</v>
      </c>
      <c r="Q24" s="3">
        <f t="shared" si="48"/>
        <v>125.72706935123041</v>
      </c>
      <c r="R24" s="2">
        <f t="shared" si="49"/>
        <v>79.1</v>
      </c>
      <c r="S24" s="2">
        <f t="shared" si="3"/>
        <v>40.2</v>
      </c>
      <c r="T24" s="2">
        <f t="shared" si="3"/>
        <v>43.5</v>
      </c>
      <c r="U24" s="2">
        <f t="shared" si="50"/>
        <v>54.9936788874842</v>
      </c>
      <c r="V24" s="3">
        <f t="shared" si="51"/>
        <v>108.2089552238806</v>
      </c>
      <c r="W24" s="2">
        <v>79.1</v>
      </c>
      <c r="X24" s="2">
        <v>40.2</v>
      </c>
      <c r="Y24" s="2">
        <v>43.5</v>
      </c>
      <c r="Z24" s="2">
        <f t="shared" si="52"/>
        <v>54.9936788874842</v>
      </c>
      <c r="AA24" s="3">
        <f t="shared" si="53"/>
        <v>108.2089552238806</v>
      </c>
      <c r="AB24" s="2"/>
      <c r="AC24" s="2"/>
      <c r="AD24" s="2"/>
      <c r="AE24" s="2"/>
      <c r="AF24" s="3"/>
      <c r="AG24" s="2"/>
      <c r="AH24" s="2"/>
      <c r="AI24" s="2"/>
      <c r="AJ24" s="2"/>
      <c r="AK24" s="3"/>
      <c r="AL24" s="2">
        <f t="shared" si="114"/>
        <v>293.8</v>
      </c>
      <c r="AM24" s="2">
        <f t="shared" si="5"/>
        <v>49.2</v>
      </c>
      <c r="AN24" s="2">
        <f t="shared" si="5"/>
        <v>67.1</v>
      </c>
      <c r="AO24" s="2">
        <f t="shared" si="54"/>
        <v>22.83866575901974</v>
      </c>
      <c r="AP24" s="3">
        <f t="shared" si="55"/>
        <v>136.38211382113818</v>
      </c>
      <c r="AQ24" s="2">
        <v>27.6</v>
      </c>
      <c r="AR24" s="2"/>
      <c r="AS24" s="2">
        <v>2</v>
      </c>
      <c r="AT24" s="2">
        <f t="shared" si="56"/>
        <v>7.246376811594203</v>
      </c>
      <c r="AU24" s="3"/>
      <c r="AV24" s="2">
        <v>266.2</v>
      </c>
      <c r="AW24" s="2">
        <v>49.2</v>
      </c>
      <c r="AX24" s="2">
        <v>65.1</v>
      </c>
      <c r="AY24" s="2">
        <f t="shared" si="57"/>
        <v>24.455296769346354</v>
      </c>
      <c r="AZ24" s="3">
        <f t="shared" si="58"/>
        <v>132.3170731707317</v>
      </c>
      <c r="BA24" s="2"/>
      <c r="BB24" s="2"/>
      <c r="BC24" s="2">
        <v>1.8</v>
      </c>
      <c r="BD24" s="2"/>
      <c r="BE24" s="3"/>
      <c r="BF24" s="2">
        <f t="shared" si="59"/>
        <v>60.1</v>
      </c>
      <c r="BG24" s="2">
        <f t="shared" si="6"/>
        <v>28.5</v>
      </c>
      <c r="BH24" s="2">
        <f t="shared" si="6"/>
        <v>93.3</v>
      </c>
      <c r="BI24" s="2">
        <f t="shared" si="60"/>
        <v>155.2412645590682</v>
      </c>
      <c r="BJ24" s="3">
        <f t="shared" si="61"/>
        <v>327.36842105263156</v>
      </c>
      <c r="BK24" s="2">
        <f t="shared" si="118"/>
        <v>49.1</v>
      </c>
      <c r="BL24" s="2">
        <f t="shared" si="7"/>
        <v>22.5</v>
      </c>
      <c r="BM24" s="2">
        <f t="shared" si="7"/>
        <v>39.3</v>
      </c>
      <c r="BN24" s="2">
        <f t="shared" si="62"/>
        <v>80.04073319755601</v>
      </c>
      <c r="BO24" s="3">
        <f t="shared" si="63"/>
        <v>174.66666666666666</v>
      </c>
      <c r="BP24" s="2">
        <v>27.5</v>
      </c>
      <c r="BQ24" s="2">
        <v>12.5</v>
      </c>
      <c r="BR24" s="2">
        <v>13</v>
      </c>
      <c r="BS24" s="2">
        <f t="shared" si="64"/>
        <v>47.27272727272727</v>
      </c>
      <c r="BT24" s="3">
        <f t="shared" si="65"/>
        <v>104</v>
      </c>
      <c r="BU24" s="2"/>
      <c r="BV24" s="2"/>
      <c r="BW24" s="2"/>
      <c r="BX24" s="2"/>
      <c r="BY24" s="3"/>
      <c r="BZ24" s="2">
        <v>21.6</v>
      </c>
      <c r="CA24" s="2">
        <v>10</v>
      </c>
      <c r="CB24" s="2">
        <v>26.3</v>
      </c>
      <c r="CC24" s="2">
        <f t="shared" si="66"/>
        <v>121.75925925925925</v>
      </c>
      <c r="CD24" s="3">
        <f t="shared" si="67"/>
        <v>263</v>
      </c>
      <c r="CE24" s="2"/>
      <c r="CF24" s="2"/>
      <c r="CG24" s="2"/>
      <c r="CH24" s="2"/>
      <c r="CI24" s="3"/>
      <c r="CJ24" s="2">
        <v>11</v>
      </c>
      <c r="CK24" s="2">
        <v>6</v>
      </c>
      <c r="CL24" s="2">
        <v>6</v>
      </c>
      <c r="CM24" s="2">
        <f t="shared" si="68"/>
        <v>54.54545454545454</v>
      </c>
      <c r="CN24" s="3">
        <f t="shared" si="69"/>
        <v>100</v>
      </c>
      <c r="CO24" s="2"/>
      <c r="CP24" s="2"/>
      <c r="CQ24" s="2">
        <v>48</v>
      </c>
      <c r="CR24" s="2"/>
      <c r="CS24" s="3"/>
      <c r="CT24" s="2"/>
      <c r="CU24" s="2"/>
      <c r="CV24" s="2"/>
      <c r="CW24" s="2"/>
      <c r="CX24" s="3"/>
      <c r="CY24" s="2"/>
      <c r="CZ24" s="2"/>
      <c r="DA24" s="2"/>
      <c r="DB24" s="2"/>
      <c r="DC24" s="3"/>
      <c r="DD24" s="2"/>
      <c r="DE24" s="2"/>
      <c r="DF24" s="2">
        <v>0</v>
      </c>
      <c r="DG24" s="2"/>
      <c r="DH24" s="3"/>
      <c r="DI24" s="2">
        <f t="shared" si="115"/>
        <v>3097.8</v>
      </c>
      <c r="DJ24" s="2">
        <f t="shared" si="8"/>
        <v>2112.4</v>
      </c>
      <c r="DK24" s="2">
        <f t="shared" si="8"/>
        <v>1858.2</v>
      </c>
      <c r="DL24" s="2">
        <f t="shared" si="70"/>
        <v>59.984505132674805</v>
      </c>
      <c r="DM24" s="3">
        <f t="shared" si="71"/>
        <v>87.96629426245029</v>
      </c>
      <c r="DN24" s="2">
        <v>2285.5</v>
      </c>
      <c r="DO24" s="2">
        <v>1300.1</v>
      </c>
      <c r="DP24" s="2">
        <v>1062.1</v>
      </c>
      <c r="DQ24" s="2">
        <f t="shared" si="72"/>
        <v>46.471231677969804</v>
      </c>
      <c r="DR24" s="3">
        <f t="shared" si="73"/>
        <v>81.69371586801016</v>
      </c>
      <c r="DS24" s="2">
        <v>36.5</v>
      </c>
      <c r="DT24" s="2">
        <v>36.5</v>
      </c>
      <c r="DU24" s="2">
        <v>31</v>
      </c>
      <c r="DV24" s="2">
        <f>DU24/DS24*100</f>
        <v>84.93150684931507</v>
      </c>
      <c r="DW24" s="3">
        <f>DU24/DT24*100</f>
        <v>84.93150684931507</v>
      </c>
      <c r="DX24" s="2">
        <v>633</v>
      </c>
      <c r="DY24" s="2">
        <v>633</v>
      </c>
      <c r="DZ24" s="2">
        <v>633</v>
      </c>
      <c r="EA24" s="2">
        <f>DZ24/DX24*100</f>
        <v>100</v>
      </c>
      <c r="EB24" s="3">
        <f>DZ24/DY24*100</f>
        <v>100</v>
      </c>
      <c r="EC24" s="2"/>
      <c r="ED24" s="2"/>
      <c r="EE24" s="2"/>
      <c r="EF24" s="2"/>
      <c r="EG24" s="3"/>
      <c r="EH24" s="2"/>
      <c r="EI24" s="2"/>
      <c r="EJ24" s="2"/>
      <c r="EK24" s="2"/>
      <c r="EL24" s="3"/>
      <c r="EM24" s="2">
        <v>21.4</v>
      </c>
      <c r="EN24" s="2">
        <v>21.4</v>
      </c>
      <c r="EO24" s="2">
        <v>10.7</v>
      </c>
      <c r="EP24" s="2">
        <f t="shared" si="74"/>
        <v>50</v>
      </c>
      <c r="EQ24" s="3">
        <f t="shared" si="75"/>
        <v>50</v>
      </c>
      <c r="ER24" s="2">
        <v>121.4</v>
      </c>
      <c r="ES24" s="2">
        <v>121.4</v>
      </c>
      <c r="ET24" s="2">
        <v>121.4</v>
      </c>
      <c r="EU24" s="2">
        <f t="shared" si="76"/>
        <v>100</v>
      </c>
      <c r="EV24" s="3">
        <f t="shared" si="77"/>
        <v>100</v>
      </c>
      <c r="EW24" s="2"/>
      <c r="EX24" s="2"/>
      <c r="EY24" s="2"/>
      <c r="EZ24" s="2"/>
      <c r="FA24" s="3"/>
      <c r="FB24" s="2">
        <f t="shared" si="78"/>
        <v>4565.299999999999</v>
      </c>
      <c r="FC24" s="2">
        <f t="shared" si="79"/>
        <v>0</v>
      </c>
      <c r="FD24" s="2">
        <f t="shared" si="79"/>
        <v>2880</v>
      </c>
      <c r="FE24" s="2">
        <f t="shared" si="80"/>
        <v>63.08457275535015</v>
      </c>
      <c r="FF24" s="3" t="e">
        <f t="shared" si="81"/>
        <v>#DIV/0!</v>
      </c>
      <c r="FG24" s="2">
        <v>2065.5</v>
      </c>
      <c r="FH24" s="2"/>
      <c r="FI24" s="2">
        <v>1314.4</v>
      </c>
      <c r="FJ24" s="2">
        <f t="shared" si="82"/>
        <v>63.63592350520455</v>
      </c>
      <c r="FK24" s="3" t="e">
        <f t="shared" si="83"/>
        <v>#DIV/0!</v>
      </c>
      <c r="FL24" s="2">
        <v>48.6</v>
      </c>
      <c r="FM24" s="2"/>
      <c r="FN24" s="2">
        <v>25</v>
      </c>
      <c r="FO24" s="2">
        <f t="shared" si="84"/>
        <v>51.440329218106996</v>
      </c>
      <c r="FP24" s="3" t="e">
        <f t="shared" si="85"/>
        <v>#DIV/0!</v>
      </c>
      <c r="FQ24" s="2"/>
      <c r="FR24" s="2"/>
      <c r="FS24" s="2"/>
      <c r="FT24" s="2" t="e">
        <f t="shared" si="86"/>
        <v>#DIV/0!</v>
      </c>
      <c r="FU24" s="3" t="e">
        <f t="shared" si="87"/>
        <v>#DIV/0!</v>
      </c>
      <c r="FV24" s="2">
        <v>329.7</v>
      </c>
      <c r="FW24" s="2"/>
      <c r="FX24" s="2">
        <v>128.7</v>
      </c>
      <c r="FY24" s="2">
        <f t="shared" si="88"/>
        <v>39.03548680618744</v>
      </c>
      <c r="FZ24" s="3" t="e">
        <f t="shared" si="89"/>
        <v>#DIV/0!</v>
      </c>
      <c r="GA24" s="2">
        <v>480</v>
      </c>
      <c r="GB24" s="2"/>
      <c r="GC24" s="2">
        <v>190.4</v>
      </c>
      <c r="GD24" s="2">
        <f t="shared" si="90"/>
        <v>39.666666666666664</v>
      </c>
      <c r="GE24" s="3" t="e">
        <f t="shared" si="91"/>
        <v>#DIV/0!</v>
      </c>
      <c r="GF24" s="2">
        <v>770.1</v>
      </c>
      <c r="GG24" s="2"/>
      <c r="GH24" s="2">
        <v>650</v>
      </c>
      <c r="GI24" s="2">
        <f t="shared" si="13"/>
        <v>84.40462277626281</v>
      </c>
      <c r="GJ24" s="3" t="e">
        <f t="shared" si="14"/>
        <v>#DIV/0!</v>
      </c>
      <c r="GK24" s="2">
        <v>868</v>
      </c>
      <c r="GL24" s="2"/>
      <c r="GM24" s="2">
        <v>568.6</v>
      </c>
      <c r="GN24" s="2">
        <f t="shared" si="92"/>
        <v>65.50691244239631</v>
      </c>
      <c r="GO24" s="3" t="e">
        <f t="shared" si="93"/>
        <v>#DIV/0!</v>
      </c>
      <c r="GP24" s="2"/>
      <c r="GQ24" s="2"/>
      <c r="GR24" s="2"/>
      <c r="GS24" s="2" t="e">
        <f t="shared" si="15"/>
        <v>#DIV/0!</v>
      </c>
      <c r="GT24" s="3" t="e">
        <f t="shared" si="16"/>
        <v>#DIV/0!</v>
      </c>
      <c r="GU24" s="2">
        <v>3.4</v>
      </c>
      <c r="GV24" s="2"/>
      <c r="GW24" s="2">
        <v>2.9</v>
      </c>
      <c r="GX24" s="2">
        <f t="shared" si="119"/>
        <v>85.29411764705883</v>
      </c>
      <c r="GY24" s="3" t="e">
        <f t="shared" si="120"/>
        <v>#DIV/0!</v>
      </c>
      <c r="GZ24" s="2">
        <f t="shared" si="17"/>
        <v>-1034.499999999999</v>
      </c>
      <c r="HA24" s="2">
        <f t="shared" si="17"/>
        <v>2230.3</v>
      </c>
      <c r="HB24" s="2">
        <f t="shared" si="17"/>
        <v>-816.0999999999999</v>
      </c>
      <c r="HC24" s="2">
        <f t="shared" si="94"/>
        <v>78.88835186080239</v>
      </c>
      <c r="HD24" s="3">
        <f t="shared" si="95"/>
        <v>-36.59148993408958</v>
      </c>
      <c r="HE24" s="2">
        <f t="shared" si="96"/>
        <v>1034.499999999999</v>
      </c>
      <c r="HF24" s="2">
        <f t="shared" si="18"/>
        <v>-2230.3</v>
      </c>
      <c r="HG24" s="2">
        <f t="shared" si="18"/>
        <v>816.0999999999999</v>
      </c>
      <c r="HH24" s="2">
        <f t="shared" si="97"/>
        <v>78.88835186080239</v>
      </c>
      <c r="HI24" s="3">
        <f t="shared" si="98"/>
        <v>-36.59148993408958</v>
      </c>
      <c r="HJ24" s="2"/>
      <c r="HK24" s="2"/>
      <c r="HL24" s="2"/>
      <c r="HM24" s="2"/>
      <c r="HN24" s="3"/>
      <c r="HO24" s="2"/>
      <c r="HP24" s="2"/>
      <c r="HQ24" s="2"/>
      <c r="HR24" s="2"/>
      <c r="HS24" s="3"/>
      <c r="HT24" s="2"/>
      <c r="HU24" s="2"/>
      <c r="HV24" s="2"/>
      <c r="HW24" s="2"/>
      <c r="HX24" s="3"/>
      <c r="HY24" s="2">
        <f t="shared" si="99"/>
        <v>1034.499999999999</v>
      </c>
      <c r="HZ24" s="2">
        <f t="shared" si="99"/>
        <v>-2230.3</v>
      </c>
      <c r="IA24" s="2">
        <f t="shared" si="99"/>
        <v>816.0999999999999</v>
      </c>
      <c r="IB24" s="2">
        <f t="shared" si="100"/>
        <v>78.88835186080239</v>
      </c>
      <c r="IC24" s="3">
        <f t="shared" si="101"/>
        <v>-36.59148993408958</v>
      </c>
      <c r="ID24" s="2">
        <f t="shared" si="102"/>
        <v>-3530.8</v>
      </c>
      <c r="IE24" s="2">
        <f t="shared" si="19"/>
        <v>-2230.3</v>
      </c>
      <c r="IF24" s="2">
        <f t="shared" si="19"/>
        <v>-2063.9</v>
      </c>
      <c r="IG24" s="2">
        <f t="shared" si="103"/>
        <v>58.454174691288095</v>
      </c>
      <c r="IH24" s="3">
        <f t="shared" si="104"/>
        <v>92.53912029771779</v>
      </c>
      <c r="II24" s="2">
        <f t="shared" si="20"/>
        <v>4565.299999999999</v>
      </c>
      <c r="IJ24" s="2">
        <f t="shared" si="20"/>
        <v>0</v>
      </c>
      <c r="IK24" s="2">
        <f t="shared" si="20"/>
        <v>2880</v>
      </c>
      <c r="IL24" s="2">
        <f t="shared" si="105"/>
        <v>63.08457275535015</v>
      </c>
      <c r="IM24" s="3" t="e">
        <f t="shared" si="106"/>
        <v>#DIV/0!</v>
      </c>
      <c r="IN24" s="3">
        <v>37.5</v>
      </c>
      <c r="IO24" s="3">
        <v>75.1</v>
      </c>
      <c r="IP24" s="3">
        <v>0</v>
      </c>
      <c r="IQ24" s="3">
        <v>0</v>
      </c>
      <c r="IR24" s="6"/>
    </row>
    <row r="25" spans="1:252" ht="18.75" customHeight="1">
      <c r="A25" s="13">
        <v>19</v>
      </c>
      <c r="B25" s="15" t="s">
        <v>80</v>
      </c>
      <c r="C25" s="2">
        <f t="shared" si="45"/>
        <v>20112.3</v>
      </c>
      <c r="D25" s="2">
        <f t="shared" si="0"/>
        <v>15167.199999999999</v>
      </c>
      <c r="E25" s="2">
        <f t="shared" si="0"/>
        <v>14825.699999999999</v>
      </c>
      <c r="F25" s="2">
        <f t="shared" si="107"/>
        <v>73.71459256276009</v>
      </c>
      <c r="G25" s="3">
        <f t="shared" si="108"/>
        <v>97.74843082441058</v>
      </c>
      <c r="H25" s="2">
        <f t="shared" si="1"/>
        <v>1548</v>
      </c>
      <c r="I25" s="2">
        <f t="shared" si="1"/>
        <v>615</v>
      </c>
      <c r="J25" s="2">
        <f t="shared" si="1"/>
        <v>747.9</v>
      </c>
      <c r="K25" s="2">
        <f t="shared" si="109"/>
        <v>48.31395348837209</v>
      </c>
      <c r="L25" s="3">
        <f t="shared" si="110"/>
        <v>121.60975609756098</v>
      </c>
      <c r="M25" s="2">
        <f t="shared" si="46"/>
        <v>1525.2</v>
      </c>
      <c r="N25" s="2">
        <f t="shared" si="2"/>
        <v>599.2</v>
      </c>
      <c r="O25" s="2">
        <f t="shared" si="2"/>
        <v>733.1</v>
      </c>
      <c r="P25" s="2">
        <f t="shared" si="47"/>
        <v>48.06582743246787</v>
      </c>
      <c r="Q25" s="3">
        <f t="shared" si="48"/>
        <v>122.34646194926569</v>
      </c>
      <c r="R25" s="2">
        <f t="shared" si="49"/>
        <v>923.5</v>
      </c>
      <c r="S25" s="2">
        <f t="shared" si="3"/>
        <v>421.4</v>
      </c>
      <c r="T25" s="2">
        <f t="shared" si="3"/>
        <v>538.3</v>
      </c>
      <c r="U25" s="2">
        <f t="shared" si="50"/>
        <v>58.289117487818075</v>
      </c>
      <c r="V25" s="3">
        <f t="shared" si="51"/>
        <v>127.74086378737542</v>
      </c>
      <c r="W25" s="2">
        <v>923.5</v>
      </c>
      <c r="X25" s="2">
        <v>421.4</v>
      </c>
      <c r="Y25" s="2">
        <v>538.3</v>
      </c>
      <c r="Z25" s="2">
        <f t="shared" si="52"/>
        <v>58.289117487818075</v>
      </c>
      <c r="AA25" s="3">
        <f t="shared" si="53"/>
        <v>127.74086378737542</v>
      </c>
      <c r="AB25" s="2">
        <f aca="true" t="shared" si="121" ref="AB25:AB34">AG25</f>
        <v>9.6</v>
      </c>
      <c r="AC25" s="2">
        <f aca="true" t="shared" si="122" ref="AC25:AD29">AH25</f>
        <v>4</v>
      </c>
      <c r="AD25" s="2">
        <f t="shared" si="122"/>
        <v>5.6</v>
      </c>
      <c r="AE25" s="2">
        <f t="shared" si="116"/>
        <v>58.333333333333336</v>
      </c>
      <c r="AF25" s="3">
        <f t="shared" si="117"/>
        <v>140</v>
      </c>
      <c r="AG25" s="2">
        <v>9.6</v>
      </c>
      <c r="AH25" s="2">
        <v>4</v>
      </c>
      <c r="AI25" s="2">
        <v>5.6</v>
      </c>
      <c r="AJ25" s="2">
        <f t="shared" si="112"/>
        <v>58.333333333333336</v>
      </c>
      <c r="AK25" s="3">
        <f t="shared" si="113"/>
        <v>140</v>
      </c>
      <c r="AL25" s="2">
        <f t="shared" si="114"/>
        <v>592.1</v>
      </c>
      <c r="AM25" s="2">
        <f t="shared" si="5"/>
        <v>173.8</v>
      </c>
      <c r="AN25" s="2">
        <f t="shared" si="5"/>
        <v>188</v>
      </c>
      <c r="AO25" s="2">
        <f t="shared" si="54"/>
        <v>31.751393345718625</v>
      </c>
      <c r="AP25" s="3">
        <f t="shared" si="55"/>
        <v>108.17031070195627</v>
      </c>
      <c r="AQ25" s="2">
        <v>39.2</v>
      </c>
      <c r="AR25" s="2"/>
      <c r="AS25" s="2">
        <v>1.9</v>
      </c>
      <c r="AT25" s="2">
        <f t="shared" si="56"/>
        <v>4.846938775510203</v>
      </c>
      <c r="AU25" s="3"/>
      <c r="AV25" s="2">
        <v>552.9</v>
      </c>
      <c r="AW25" s="2">
        <v>173.8</v>
      </c>
      <c r="AX25" s="2">
        <v>186.1</v>
      </c>
      <c r="AY25" s="2">
        <f t="shared" si="57"/>
        <v>33.658889491770665</v>
      </c>
      <c r="AZ25" s="3">
        <f t="shared" si="58"/>
        <v>107.07710011507478</v>
      </c>
      <c r="BA25" s="2"/>
      <c r="BB25" s="2"/>
      <c r="BC25" s="2">
        <v>1.2</v>
      </c>
      <c r="BD25" s="2"/>
      <c r="BE25" s="3"/>
      <c r="BF25" s="2">
        <f t="shared" si="59"/>
        <v>22.8</v>
      </c>
      <c r="BG25" s="2">
        <f t="shared" si="6"/>
        <v>15.8</v>
      </c>
      <c r="BH25" s="2">
        <f t="shared" si="6"/>
        <v>14.799999999999999</v>
      </c>
      <c r="BI25" s="2">
        <f t="shared" si="60"/>
        <v>64.91228070175438</v>
      </c>
      <c r="BJ25" s="3">
        <f t="shared" si="61"/>
        <v>93.67088607594935</v>
      </c>
      <c r="BK25" s="2">
        <f t="shared" si="118"/>
        <v>2.8</v>
      </c>
      <c r="BL25" s="2">
        <f t="shared" si="7"/>
        <v>2.8</v>
      </c>
      <c r="BM25" s="2">
        <f t="shared" si="7"/>
        <v>1.5</v>
      </c>
      <c r="BN25" s="2">
        <f t="shared" si="62"/>
        <v>53.57142857142857</v>
      </c>
      <c r="BO25" s="3">
        <f t="shared" si="63"/>
        <v>53.57142857142857</v>
      </c>
      <c r="BP25" s="2">
        <v>2.8</v>
      </c>
      <c r="BQ25" s="2">
        <v>2.8</v>
      </c>
      <c r="BR25" s="2">
        <v>1.5</v>
      </c>
      <c r="BS25" s="2">
        <f t="shared" si="64"/>
        <v>53.57142857142857</v>
      </c>
      <c r="BT25" s="3">
        <f t="shared" si="65"/>
        <v>53.57142857142857</v>
      </c>
      <c r="BU25" s="2"/>
      <c r="BV25" s="2"/>
      <c r="BW25" s="2"/>
      <c r="BX25" s="2"/>
      <c r="BY25" s="3"/>
      <c r="BZ25" s="2"/>
      <c r="CA25" s="2"/>
      <c r="CB25" s="2"/>
      <c r="CC25" s="2"/>
      <c r="CD25" s="3"/>
      <c r="CE25" s="2"/>
      <c r="CF25" s="2"/>
      <c r="CG25" s="2"/>
      <c r="CH25" s="2"/>
      <c r="CI25" s="3"/>
      <c r="CJ25" s="2">
        <v>20</v>
      </c>
      <c r="CK25" s="2">
        <v>13</v>
      </c>
      <c r="CL25" s="2">
        <v>13</v>
      </c>
      <c r="CM25" s="2">
        <f t="shared" si="68"/>
        <v>65</v>
      </c>
      <c r="CN25" s="3">
        <f t="shared" si="69"/>
        <v>100</v>
      </c>
      <c r="CO25" s="2"/>
      <c r="CP25" s="2"/>
      <c r="CQ25" s="2">
        <v>0.1</v>
      </c>
      <c r="CR25" s="2"/>
      <c r="CS25" s="3"/>
      <c r="CT25" s="2"/>
      <c r="CU25" s="2"/>
      <c r="CV25" s="2"/>
      <c r="CW25" s="2"/>
      <c r="CX25" s="3"/>
      <c r="CY25" s="2"/>
      <c r="CZ25" s="2"/>
      <c r="DA25" s="2"/>
      <c r="DB25" s="2"/>
      <c r="DC25" s="3"/>
      <c r="DD25" s="2"/>
      <c r="DE25" s="2"/>
      <c r="DF25" s="2">
        <v>0.2</v>
      </c>
      <c r="DG25" s="2"/>
      <c r="DH25" s="3"/>
      <c r="DI25" s="2">
        <f t="shared" si="115"/>
        <v>18564.3</v>
      </c>
      <c r="DJ25" s="2">
        <f t="shared" si="8"/>
        <v>14552.199999999999</v>
      </c>
      <c r="DK25" s="2">
        <f t="shared" si="8"/>
        <v>14077.8</v>
      </c>
      <c r="DL25" s="2">
        <f t="shared" si="70"/>
        <v>75.83264653124544</v>
      </c>
      <c r="DM25" s="3">
        <f t="shared" si="71"/>
        <v>96.7400118195187</v>
      </c>
      <c r="DN25" s="2">
        <v>1618.8</v>
      </c>
      <c r="DO25" s="2">
        <v>964.2</v>
      </c>
      <c r="DP25" s="2">
        <v>601.9</v>
      </c>
      <c r="DQ25" s="2">
        <f t="shared" si="72"/>
        <v>37.18186310847542</v>
      </c>
      <c r="DR25" s="3">
        <f t="shared" si="73"/>
        <v>62.42480813109312</v>
      </c>
      <c r="DS25" s="2">
        <v>5.5</v>
      </c>
      <c r="DT25" s="2">
        <v>5.5</v>
      </c>
      <c r="DU25" s="2"/>
      <c r="DV25" s="2"/>
      <c r="DW25" s="3"/>
      <c r="DX25" s="2"/>
      <c r="DY25" s="2"/>
      <c r="DZ25" s="2"/>
      <c r="EA25" s="2"/>
      <c r="EB25" s="3"/>
      <c r="EC25" s="2">
        <v>12305</v>
      </c>
      <c r="ED25" s="2">
        <v>12305</v>
      </c>
      <c r="EE25" s="2">
        <v>12305</v>
      </c>
      <c r="EF25" s="2">
        <f>EE25/EC25*100</f>
        <v>100</v>
      </c>
      <c r="EG25" s="3">
        <f>EE25/ED25*100</f>
        <v>100</v>
      </c>
      <c r="EH25" s="2">
        <v>417.9</v>
      </c>
      <c r="EI25" s="2">
        <v>417.9</v>
      </c>
      <c r="EJ25" s="2">
        <v>417.9</v>
      </c>
      <c r="EK25" s="2">
        <f>EJ25/EH25*100</f>
        <v>100</v>
      </c>
      <c r="EL25" s="3">
        <f>EJ25/EI25*100</f>
        <v>100</v>
      </c>
      <c r="EM25" s="2">
        <v>13.3</v>
      </c>
      <c r="EN25" s="2">
        <v>13.3</v>
      </c>
      <c r="EO25" s="2">
        <v>6.7</v>
      </c>
      <c r="EP25" s="2">
        <f t="shared" si="74"/>
        <v>50.37593984962406</v>
      </c>
      <c r="EQ25" s="3">
        <f t="shared" si="75"/>
        <v>50.37593984962406</v>
      </c>
      <c r="ER25" s="2">
        <v>121.4</v>
      </c>
      <c r="ES25" s="2">
        <v>121.4</v>
      </c>
      <c r="ET25" s="2">
        <v>121.4</v>
      </c>
      <c r="EU25" s="2">
        <f t="shared" si="76"/>
        <v>100</v>
      </c>
      <c r="EV25" s="3">
        <f t="shared" si="77"/>
        <v>100</v>
      </c>
      <c r="EW25" s="2">
        <v>4082.4</v>
      </c>
      <c r="EX25" s="2">
        <v>724.9</v>
      </c>
      <c r="EY25" s="2">
        <v>624.9</v>
      </c>
      <c r="EZ25" s="2">
        <f>EY25/EW25*100</f>
        <v>15.307172251616697</v>
      </c>
      <c r="FA25" s="3">
        <f>EY25/EX25*100</f>
        <v>86.20499379224721</v>
      </c>
      <c r="FB25" s="2">
        <f t="shared" si="78"/>
        <v>0</v>
      </c>
      <c r="FC25" s="2">
        <f t="shared" si="79"/>
        <v>0</v>
      </c>
      <c r="FD25" s="2">
        <f t="shared" si="79"/>
        <v>0</v>
      </c>
      <c r="FE25" s="2" t="e">
        <f t="shared" si="80"/>
        <v>#DIV/0!</v>
      </c>
      <c r="FF25" s="3" t="e">
        <f t="shared" si="81"/>
        <v>#DIV/0!</v>
      </c>
      <c r="FG25" s="2"/>
      <c r="FH25" s="2"/>
      <c r="FI25" s="2"/>
      <c r="FJ25" s="2" t="e">
        <f t="shared" si="82"/>
        <v>#DIV/0!</v>
      </c>
      <c r="FK25" s="3" t="e">
        <f t="shared" si="83"/>
        <v>#DIV/0!</v>
      </c>
      <c r="FL25" s="2"/>
      <c r="FM25" s="2"/>
      <c r="FN25" s="2"/>
      <c r="FO25" s="2" t="e">
        <f t="shared" si="84"/>
        <v>#DIV/0!</v>
      </c>
      <c r="FP25" s="3" t="e">
        <f t="shared" si="85"/>
        <v>#DIV/0!</v>
      </c>
      <c r="FQ25" s="2"/>
      <c r="FR25" s="2"/>
      <c r="FS25" s="2"/>
      <c r="FT25" s="2" t="e">
        <f t="shared" si="86"/>
        <v>#DIV/0!</v>
      </c>
      <c r="FU25" s="3" t="e">
        <f t="shared" si="87"/>
        <v>#DIV/0!</v>
      </c>
      <c r="FV25" s="2"/>
      <c r="FW25" s="2"/>
      <c r="FX25" s="2"/>
      <c r="FY25" s="2" t="e">
        <f t="shared" si="88"/>
        <v>#DIV/0!</v>
      </c>
      <c r="FZ25" s="3" t="e">
        <f t="shared" si="89"/>
        <v>#DIV/0!</v>
      </c>
      <c r="GA25" s="2"/>
      <c r="GB25" s="2"/>
      <c r="GC25" s="2"/>
      <c r="GD25" s="2" t="e">
        <f t="shared" si="90"/>
        <v>#DIV/0!</v>
      </c>
      <c r="GE25" s="3" t="e">
        <f t="shared" si="91"/>
        <v>#DIV/0!</v>
      </c>
      <c r="GF25" s="2"/>
      <c r="GG25" s="2"/>
      <c r="GH25" s="2"/>
      <c r="GI25" s="2" t="e">
        <f t="shared" si="13"/>
        <v>#DIV/0!</v>
      </c>
      <c r="GJ25" s="3" t="e">
        <f t="shared" si="14"/>
        <v>#DIV/0!</v>
      </c>
      <c r="GK25" s="2"/>
      <c r="GL25" s="2"/>
      <c r="GM25" s="2"/>
      <c r="GN25" s="2" t="e">
        <f t="shared" si="92"/>
        <v>#DIV/0!</v>
      </c>
      <c r="GO25" s="3" t="e">
        <f t="shared" si="93"/>
        <v>#DIV/0!</v>
      </c>
      <c r="GP25" s="2"/>
      <c r="GQ25" s="2"/>
      <c r="GR25" s="2"/>
      <c r="GS25" s="2" t="e">
        <f t="shared" si="15"/>
        <v>#DIV/0!</v>
      </c>
      <c r="GT25" s="3" t="e">
        <f t="shared" si="16"/>
        <v>#DIV/0!</v>
      </c>
      <c r="GU25" s="2"/>
      <c r="GV25" s="2"/>
      <c r="GW25" s="2"/>
      <c r="GX25" s="2" t="e">
        <f t="shared" si="119"/>
        <v>#DIV/0!</v>
      </c>
      <c r="GY25" s="3" t="e">
        <f t="shared" si="120"/>
        <v>#DIV/0!</v>
      </c>
      <c r="GZ25" s="2">
        <f t="shared" si="17"/>
        <v>20112.3</v>
      </c>
      <c r="HA25" s="2">
        <f t="shared" si="17"/>
        <v>15167.199999999999</v>
      </c>
      <c r="HB25" s="2">
        <f t="shared" si="17"/>
        <v>14825.699999999999</v>
      </c>
      <c r="HC25" s="2">
        <f t="shared" si="94"/>
        <v>73.71459256276009</v>
      </c>
      <c r="HD25" s="3">
        <f t="shared" si="95"/>
        <v>97.74843082441058</v>
      </c>
      <c r="HE25" s="2">
        <f t="shared" si="96"/>
        <v>-20112.3</v>
      </c>
      <c r="HF25" s="2">
        <f t="shared" si="18"/>
        <v>-15167.199999999999</v>
      </c>
      <c r="HG25" s="2">
        <f t="shared" si="18"/>
        <v>-14825.699999999999</v>
      </c>
      <c r="HH25" s="2">
        <f t="shared" si="97"/>
        <v>73.71459256276009</v>
      </c>
      <c r="HI25" s="3">
        <f t="shared" si="98"/>
        <v>97.74843082441058</v>
      </c>
      <c r="HJ25" s="2"/>
      <c r="HK25" s="2"/>
      <c r="HL25" s="2"/>
      <c r="HM25" s="2"/>
      <c r="HN25" s="3"/>
      <c r="HO25" s="2"/>
      <c r="HP25" s="2"/>
      <c r="HQ25" s="2"/>
      <c r="HR25" s="2"/>
      <c r="HS25" s="3"/>
      <c r="HT25" s="2"/>
      <c r="HU25" s="2"/>
      <c r="HV25" s="2"/>
      <c r="HW25" s="2"/>
      <c r="HX25" s="3"/>
      <c r="HY25" s="2">
        <f t="shared" si="99"/>
        <v>-20112.3</v>
      </c>
      <c r="HZ25" s="2">
        <f t="shared" si="99"/>
        <v>-15167.199999999999</v>
      </c>
      <c r="IA25" s="2">
        <f t="shared" si="99"/>
        <v>-14825.699999999999</v>
      </c>
      <c r="IB25" s="2">
        <f t="shared" si="100"/>
        <v>73.71459256276009</v>
      </c>
      <c r="IC25" s="3">
        <f t="shared" si="101"/>
        <v>97.74843082441058</v>
      </c>
      <c r="ID25" s="2">
        <f t="shared" si="102"/>
        <v>-20112.3</v>
      </c>
      <c r="IE25" s="2">
        <f t="shared" si="19"/>
        <v>-15167.199999999999</v>
      </c>
      <c r="IF25" s="2">
        <f t="shared" si="19"/>
        <v>-14825.699999999999</v>
      </c>
      <c r="IG25" s="2">
        <f t="shared" si="103"/>
        <v>73.71459256276009</v>
      </c>
      <c r="IH25" s="3">
        <f t="shared" si="104"/>
        <v>97.74843082441058</v>
      </c>
      <c r="II25" s="2">
        <f t="shared" si="20"/>
        <v>0</v>
      </c>
      <c r="IJ25" s="2">
        <f t="shared" si="20"/>
        <v>0</v>
      </c>
      <c r="IK25" s="2">
        <f t="shared" si="20"/>
        <v>0</v>
      </c>
      <c r="IL25" s="2" t="e">
        <f t="shared" si="105"/>
        <v>#DIV/0!</v>
      </c>
      <c r="IM25" s="3" t="e">
        <f t="shared" si="106"/>
        <v>#DIV/0!</v>
      </c>
      <c r="IN25" s="3">
        <v>79.4</v>
      </c>
      <c r="IO25" s="3">
        <v>106</v>
      </c>
      <c r="IP25" s="3">
        <v>0</v>
      </c>
      <c r="IQ25" s="3">
        <v>0</v>
      </c>
      <c r="IR25" s="6"/>
    </row>
    <row r="26" spans="1:252" ht="18" customHeight="1">
      <c r="A26" s="13">
        <v>20</v>
      </c>
      <c r="B26" s="15" t="s">
        <v>81</v>
      </c>
      <c r="C26" s="2">
        <f t="shared" si="45"/>
        <v>2899.3</v>
      </c>
      <c r="D26" s="2">
        <f t="shared" si="0"/>
        <v>1553.6999999999998</v>
      </c>
      <c r="E26" s="2">
        <f t="shared" si="0"/>
        <v>1337.5</v>
      </c>
      <c r="F26" s="2">
        <f t="shared" si="107"/>
        <v>46.131824923257334</v>
      </c>
      <c r="G26" s="3">
        <f t="shared" si="108"/>
        <v>86.08482976121518</v>
      </c>
      <c r="H26" s="2">
        <f t="shared" si="1"/>
        <v>733.9</v>
      </c>
      <c r="I26" s="2">
        <f t="shared" si="1"/>
        <v>158.89999999999998</v>
      </c>
      <c r="J26" s="2">
        <f t="shared" si="1"/>
        <v>296.90000000000003</v>
      </c>
      <c r="K26" s="2">
        <f t="shared" si="109"/>
        <v>40.455102875051104</v>
      </c>
      <c r="L26" s="3">
        <f t="shared" si="110"/>
        <v>186.84707363121464</v>
      </c>
      <c r="M26" s="2">
        <f t="shared" si="46"/>
        <v>616.6</v>
      </c>
      <c r="N26" s="2">
        <f t="shared" si="2"/>
        <v>110.6</v>
      </c>
      <c r="O26" s="2">
        <f t="shared" si="2"/>
        <v>218.8</v>
      </c>
      <c r="P26" s="2">
        <f t="shared" si="47"/>
        <v>35.4849172883555</v>
      </c>
      <c r="Q26" s="3">
        <f t="shared" si="48"/>
        <v>197.83001808318267</v>
      </c>
      <c r="R26" s="2">
        <f t="shared" si="49"/>
        <v>180</v>
      </c>
      <c r="S26" s="2">
        <f t="shared" si="3"/>
        <v>74.6</v>
      </c>
      <c r="T26" s="2">
        <f t="shared" si="3"/>
        <v>91</v>
      </c>
      <c r="U26" s="2">
        <f t="shared" si="50"/>
        <v>50.55555555555556</v>
      </c>
      <c r="V26" s="3">
        <f t="shared" si="51"/>
        <v>121.9839142091153</v>
      </c>
      <c r="W26" s="2">
        <v>180</v>
      </c>
      <c r="X26" s="2">
        <v>74.6</v>
      </c>
      <c r="Y26" s="2">
        <v>91</v>
      </c>
      <c r="Z26" s="2">
        <f t="shared" si="52"/>
        <v>50.55555555555556</v>
      </c>
      <c r="AA26" s="3">
        <f t="shared" si="53"/>
        <v>121.9839142091153</v>
      </c>
      <c r="AB26" s="2">
        <f t="shared" si="121"/>
        <v>14.5</v>
      </c>
      <c r="AC26" s="2">
        <f t="shared" si="122"/>
        <v>6</v>
      </c>
      <c r="AD26" s="2">
        <f t="shared" si="122"/>
        <v>12.4</v>
      </c>
      <c r="AE26" s="2">
        <f t="shared" si="116"/>
        <v>85.51724137931035</v>
      </c>
      <c r="AF26" s="3">
        <f t="shared" si="117"/>
        <v>206.66666666666669</v>
      </c>
      <c r="AG26" s="2">
        <v>14.5</v>
      </c>
      <c r="AH26" s="2">
        <v>6</v>
      </c>
      <c r="AI26" s="2">
        <v>12.4</v>
      </c>
      <c r="AJ26" s="2">
        <f t="shared" si="112"/>
        <v>85.51724137931035</v>
      </c>
      <c r="AK26" s="3">
        <f t="shared" si="113"/>
        <v>206.66666666666669</v>
      </c>
      <c r="AL26" s="2">
        <f t="shared" si="114"/>
        <v>422.1</v>
      </c>
      <c r="AM26" s="2">
        <f t="shared" si="5"/>
        <v>30</v>
      </c>
      <c r="AN26" s="2">
        <f t="shared" si="5"/>
        <v>113.4</v>
      </c>
      <c r="AO26" s="2">
        <f t="shared" si="54"/>
        <v>26.865671641791046</v>
      </c>
      <c r="AP26" s="3">
        <f t="shared" si="55"/>
        <v>378</v>
      </c>
      <c r="AQ26" s="2">
        <v>45.1</v>
      </c>
      <c r="AR26" s="2"/>
      <c r="AS26" s="2">
        <v>1.2</v>
      </c>
      <c r="AT26" s="2">
        <f t="shared" si="56"/>
        <v>2.660753880266075</v>
      </c>
      <c r="AU26" s="3"/>
      <c r="AV26" s="2">
        <v>377</v>
      </c>
      <c r="AW26" s="2">
        <v>30</v>
      </c>
      <c r="AX26" s="2">
        <v>112.2</v>
      </c>
      <c r="AY26" s="2">
        <f t="shared" si="57"/>
        <v>29.76127320954907</v>
      </c>
      <c r="AZ26" s="3">
        <f t="shared" si="58"/>
        <v>374</v>
      </c>
      <c r="BA26" s="2"/>
      <c r="BB26" s="2"/>
      <c r="BC26" s="2">
        <v>2</v>
      </c>
      <c r="BD26" s="2"/>
      <c r="BE26" s="3"/>
      <c r="BF26" s="2">
        <f t="shared" si="59"/>
        <v>117.3</v>
      </c>
      <c r="BG26" s="2">
        <f t="shared" si="6"/>
        <v>48.3</v>
      </c>
      <c r="BH26" s="2">
        <f t="shared" si="6"/>
        <v>78.10000000000001</v>
      </c>
      <c r="BI26" s="2">
        <f t="shared" si="60"/>
        <v>66.58141517476557</v>
      </c>
      <c r="BJ26" s="3">
        <f t="shared" si="61"/>
        <v>161.6977225672878</v>
      </c>
      <c r="BK26" s="2">
        <f t="shared" si="118"/>
        <v>110.3</v>
      </c>
      <c r="BL26" s="2">
        <f t="shared" si="7"/>
        <v>44.8</v>
      </c>
      <c r="BM26" s="2">
        <f t="shared" si="7"/>
        <v>74.2</v>
      </c>
      <c r="BN26" s="2">
        <f t="shared" si="62"/>
        <v>67.2710788757933</v>
      </c>
      <c r="BO26" s="3">
        <f t="shared" si="63"/>
        <v>165.62500000000003</v>
      </c>
      <c r="BP26" s="2">
        <v>99</v>
      </c>
      <c r="BQ26" s="2">
        <v>40</v>
      </c>
      <c r="BR26" s="2">
        <v>72.9</v>
      </c>
      <c r="BS26" s="2">
        <f t="shared" si="64"/>
        <v>73.63636363636364</v>
      </c>
      <c r="BT26" s="3">
        <f t="shared" si="65"/>
        <v>182.25000000000003</v>
      </c>
      <c r="BU26" s="2"/>
      <c r="BV26" s="2"/>
      <c r="BW26" s="2"/>
      <c r="BX26" s="2"/>
      <c r="BY26" s="3"/>
      <c r="BZ26" s="2">
        <v>11.3</v>
      </c>
      <c r="CA26" s="2">
        <v>4.8</v>
      </c>
      <c r="CB26" s="2">
        <v>1.3</v>
      </c>
      <c r="CC26" s="2">
        <f t="shared" si="66"/>
        <v>11.504424778761061</v>
      </c>
      <c r="CD26" s="3">
        <f t="shared" si="67"/>
        <v>27.083333333333336</v>
      </c>
      <c r="CE26" s="2"/>
      <c r="CF26" s="2"/>
      <c r="CG26" s="2"/>
      <c r="CH26" s="2"/>
      <c r="CI26" s="3"/>
      <c r="CJ26" s="2">
        <v>7</v>
      </c>
      <c r="CK26" s="2">
        <v>3.5</v>
      </c>
      <c r="CL26" s="2">
        <v>3.7</v>
      </c>
      <c r="CM26" s="2">
        <f t="shared" si="68"/>
        <v>52.85714285714286</v>
      </c>
      <c r="CN26" s="3">
        <f t="shared" si="69"/>
        <v>105.71428571428572</v>
      </c>
      <c r="CO26" s="2"/>
      <c r="CP26" s="2"/>
      <c r="CQ26" s="2">
        <v>0.2</v>
      </c>
      <c r="CR26" s="2"/>
      <c r="CS26" s="3"/>
      <c r="CT26" s="2"/>
      <c r="CU26" s="2"/>
      <c r="CV26" s="2"/>
      <c r="CW26" s="2"/>
      <c r="CX26" s="3"/>
      <c r="CY26" s="2"/>
      <c r="CZ26" s="2"/>
      <c r="DA26" s="2"/>
      <c r="DB26" s="2"/>
      <c r="DC26" s="3"/>
      <c r="DD26" s="2"/>
      <c r="DE26" s="2"/>
      <c r="DF26" s="2">
        <v>0</v>
      </c>
      <c r="DG26" s="2"/>
      <c r="DH26" s="3"/>
      <c r="DI26" s="2">
        <f t="shared" si="115"/>
        <v>2165.4</v>
      </c>
      <c r="DJ26" s="2">
        <f t="shared" si="8"/>
        <v>1394.8</v>
      </c>
      <c r="DK26" s="2">
        <f t="shared" si="8"/>
        <v>1040.6</v>
      </c>
      <c r="DL26" s="2">
        <f t="shared" si="70"/>
        <v>48.05578645977648</v>
      </c>
      <c r="DM26" s="3">
        <f t="shared" si="71"/>
        <v>74.60567823343848</v>
      </c>
      <c r="DN26" s="2">
        <v>2092.9</v>
      </c>
      <c r="DO26" s="2">
        <v>1322.3</v>
      </c>
      <c r="DP26" s="2">
        <v>982.8</v>
      </c>
      <c r="DQ26" s="2">
        <f t="shared" si="72"/>
        <v>46.958765349515026</v>
      </c>
      <c r="DR26" s="3">
        <f t="shared" si="73"/>
        <v>74.32503970354685</v>
      </c>
      <c r="DS26" s="2">
        <v>5.5</v>
      </c>
      <c r="DT26" s="2">
        <v>5.5</v>
      </c>
      <c r="DU26" s="2"/>
      <c r="DV26" s="2"/>
      <c r="DW26" s="3"/>
      <c r="DX26" s="2"/>
      <c r="DY26" s="2"/>
      <c r="DZ26" s="2"/>
      <c r="EA26" s="2"/>
      <c r="EB26" s="3"/>
      <c r="EC26" s="2"/>
      <c r="ED26" s="2"/>
      <c r="EE26" s="2"/>
      <c r="EF26" s="2"/>
      <c r="EG26" s="3"/>
      <c r="EH26" s="2"/>
      <c r="EI26" s="2"/>
      <c r="EJ26" s="2"/>
      <c r="EK26" s="2"/>
      <c r="EL26" s="3"/>
      <c r="EM26" s="2">
        <v>18.4</v>
      </c>
      <c r="EN26" s="2">
        <v>18.4</v>
      </c>
      <c r="EO26" s="2">
        <v>9.2</v>
      </c>
      <c r="EP26" s="2">
        <f t="shared" si="74"/>
        <v>50</v>
      </c>
      <c r="EQ26" s="3">
        <f t="shared" si="75"/>
        <v>50</v>
      </c>
      <c r="ER26" s="2">
        <v>48.6</v>
      </c>
      <c r="ES26" s="2">
        <v>48.6</v>
      </c>
      <c r="ET26" s="2">
        <v>48.6</v>
      </c>
      <c r="EU26" s="2">
        <f t="shared" si="76"/>
        <v>100</v>
      </c>
      <c r="EV26" s="3">
        <f t="shared" si="77"/>
        <v>100</v>
      </c>
      <c r="EW26" s="2"/>
      <c r="EX26" s="2"/>
      <c r="EY26" s="2"/>
      <c r="EZ26" s="2"/>
      <c r="FA26" s="3"/>
      <c r="FB26" s="2">
        <f t="shared" si="78"/>
        <v>0</v>
      </c>
      <c r="FC26" s="2">
        <f t="shared" si="79"/>
        <v>0</v>
      </c>
      <c r="FD26" s="2">
        <f t="shared" si="79"/>
        <v>0</v>
      </c>
      <c r="FE26" s="2" t="e">
        <f t="shared" si="80"/>
        <v>#DIV/0!</v>
      </c>
      <c r="FF26" s="3" t="e">
        <f t="shared" si="81"/>
        <v>#DIV/0!</v>
      </c>
      <c r="FG26" s="2"/>
      <c r="FH26" s="2"/>
      <c r="FI26" s="2"/>
      <c r="FJ26" s="2" t="e">
        <f t="shared" si="82"/>
        <v>#DIV/0!</v>
      </c>
      <c r="FK26" s="3" t="e">
        <f t="shared" si="83"/>
        <v>#DIV/0!</v>
      </c>
      <c r="FL26" s="2"/>
      <c r="FM26" s="2"/>
      <c r="FN26" s="2"/>
      <c r="FO26" s="2" t="e">
        <f t="shared" si="84"/>
        <v>#DIV/0!</v>
      </c>
      <c r="FP26" s="3" t="e">
        <f t="shared" si="85"/>
        <v>#DIV/0!</v>
      </c>
      <c r="FQ26" s="2"/>
      <c r="FR26" s="2"/>
      <c r="FS26" s="2"/>
      <c r="FT26" s="2" t="e">
        <f t="shared" si="86"/>
        <v>#DIV/0!</v>
      </c>
      <c r="FU26" s="3" t="e">
        <f t="shared" si="87"/>
        <v>#DIV/0!</v>
      </c>
      <c r="FV26" s="2"/>
      <c r="FW26" s="2"/>
      <c r="FX26" s="2"/>
      <c r="FY26" s="2" t="e">
        <f t="shared" si="88"/>
        <v>#DIV/0!</v>
      </c>
      <c r="FZ26" s="3" t="e">
        <f t="shared" si="89"/>
        <v>#DIV/0!</v>
      </c>
      <c r="GA26" s="2"/>
      <c r="GB26" s="2"/>
      <c r="GC26" s="2"/>
      <c r="GD26" s="2" t="e">
        <f t="shared" si="90"/>
        <v>#DIV/0!</v>
      </c>
      <c r="GE26" s="3" t="e">
        <f t="shared" si="91"/>
        <v>#DIV/0!</v>
      </c>
      <c r="GF26" s="2"/>
      <c r="GG26" s="2"/>
      <c r="GH26" s="2"/>
      <c r="GI26" s="2" t="e">
        <f t="shared" si="13"/>
        <v>#DIV/0!</v>
      </c>
      <c r="GJ26" s="3" t="e">
        <f t="shared" si="14"/>
        <v>#DIV/0!</v>
      </c>
      <c r="GK26" s="2"/>
      <c r="GL26" s="2"/>
      <c r="GM26" s="2"/>
      <c r="GN26" s="2" t="e">
        <f t="shared" si="92"/>
        <v>#DIV/0!</v>
      </c>
      <c r="GO26" s="3" t="e">
        <f t="shared" si="93"/>
        <v>#DIV/0!</v>
      </c>
      <c r="GP26" s="2"/>
      <c r="GQ26" s="2"/>
      <c r="GR26" s="2"/>
      <c r="GS26" s="2" t="e">
        <f t="shared" si="15"/>
        <v>#DIV/0!</v>
      </c>
      <c r="GT26" s="3" t="e">
        <f t="shared" si="16"/>
        <v>#DIV/0!</v>
      </c>
      <c r="GU26" s="2"/>
      <c r="GV26" s="2"/>
      <c r="GW26" s="2"/>
      <c r="GX26" s="2" t="e">
        <f t="shared" si="119"/>
        <v>#DIV/0!</v>
      </c>
      <c r="GY26" s="3" t="e">
        <f t="shared" si="120"/>
        <v>#DIV/0!</v>
      </c>
      <c r="GZ26" s="2">
        <f t="shared" si="17"/>
        <v>2899.3</v>
      </c>
      <c r="HA26" s="2">
        <f t="shared" si="17"/>
        <v>1553.6999999999998</v>
      </c>
      <c r="HB26" s="2">
        <f t="shared" si="17"/>
        <v>1337.5</v>
      </c>
      <c r="HC26" s="2">
        <f t="shared" si="94"/>
        <v>46.131824923257334</v>
      </c>
      <c r="HD26" s="3">
        <f t="shared" si="95"/>
        <v>86.08482976121518</v>
      </c>
      <c r="HE26" s="2">
        <f t="shared" si="96"/>
        <v>-2899.3</v>
      </c>
      <c r="HF26" s="2">
        <f t="shared" si="18"/>
        <v>-1553.6999999999998</v>
      </c>
      <c r="HG26" s="2">
        <f t="shared" si="18"/>
        <v>-1337.5</v>
      </c>
      <c r="HH26" s="2">
        <f t="shared" si="97"/>
        <v>46.131824923257334</v>
      </c>
      <c r="HI26" s="3">
        <f t="shared" si="98"/>
        <v>86.08482976121518</v>
      </c>
      <c r="HJ26" s="2"/>
      <c r="HK26" s="2"/>
      <c r="HL26" s="2"/>
      <c r="HM26" s="2"/>
      <c r="HN26" s="3"/>
      <c r="HO26" s="2"/>
      <c r="HP26" s="2"/>
      <c r="HQ26" s="2"/>
      <c r="HR26" s="2"/>
      <c r="HS26" s="3"/>
      <c r="HT26" s="2"/>
      <c r="HU26" s="2"/>
      <c r="HV26" s="2"/>
      <c r="HW26" s="2"/>
      <c r="HX26" s="3"/>
      <c r="HY26" s="2">
        <f t="shared" si="99"/>
        <v>-2899.3</v>
      </c>
      <c r="HZ26" s="2">
        <f t="shared" si="99"/>
        <v>-1553.6999999999998</v>
      </c>
      <c r="IA26" s="2">
        <f t="shared" si="99"/>
        <v>-1337.5</v>
      </c>
      <c r="IB26" s="2">
        <f t="shared" si="100"/>
        <v>46.131824923257334</v>
      </c>
      <c r="IC26" s="3">
        <f t="shared" si="101"/>
        <v>86.08482976121518</v>
      </c>
      <c r="ID26" s="2">
        <f t="shared" si="102"/>
        <v>-2899.3</v>
      </c>
      <c r="IE26" s="2">
        <f t="shared" si="19"/>
        <v>-1553.6999999999998</v>
      </c>
      <c r="IF26" s="2">
        <f t="shared" si="19"/>
        <v>-1337.5</v>
      </c>
      <c r="IG26" s="2">
        <f t="shared" si="103"/>
        <v>46.131824923257334</v>
      </c>
      <c r="IH26" s="3">
        <f t="shared" si="104"/>
        <v>86.08482976121518</v>
      </c>
      <c r="II26" s="2">
        <f t="shared" si="20"/>
        <v>0</v>
      </c>
      <c r="IJ26" s="2">
        <f t="shared" si="20"/>
        <v>0</v>
      </c>
      <c r="IK26" s="2">
        <f t="shared" si="20"/>
        <v>0</v>
      </c>
      <c r="IL26" s="2" t="e">
        <f t="shared" si="105"/>
        <v>#DIV/0!</v>
      </c>
      <c r="IM26" s="3" t="e">
        <f t="shared" si="106"/>
        <v>#DIV/0!</v>
      </c>
      <c r="IN26" s="3">
        <v>30.6</v>
      </c>
      <c r="IO26" s="3">
        <v>76.8</v>
      </c>
      <c r="IP26" s="3">
        <v>0</v>
      </c>
      <c r="IQ26" s="3">
        <v>0</v>
      </c>
      <c r="IR26" s="6"/>
    </row>
    <row r="27" spans="1:252" ht="19.5" customHeight="1">
      <c r="A27" s="13">
        <v>21</v>
      </c>
      <c r="B27" s="15" t="s">
        <v>82</v>
      </c>
      <c r="C27" s="2">
        <f t="shared" si="45"/>
        <v>3154</v>
      </c>
      <c r="D27" s="2">
        <f t="shared" si="0"/>
        <v>1557.8999999999996</v>
      </c>
      <c r="E27" s="2">
        <f t="shared" si="0"/>
        <v>1386.5999999999997</v>
      </c>
      <c r="F27" s="2">
        <f t="shared" si="107"/>
        <v>43.96322130627773</v>
      </c>
      <c r="G27" s="3">
        <f t="shared" si="108"/>
        <v>89.00442903909108</v>
      </c>
      <c r="H27" s="2">
        <f t="shared" si="1"/>
        <v>676.4</v>
      </c>
      <c r="I27" s="2">
        <f t="shared" si="1"/>
        <v>221.39999999999998</v>
      </c>
      <c r="J27" s="2">
        <f t="shared" si="1"/>
        <v>224.1</v>
      </c>
      <c r="K27" s="2">
        <f t="shared" si="109"/>
        <v>33.131283264340624</v>
      </c>
      <c r="L27" s="3">
        <f t="shared" si="110"/>
        <v>101.21951219512195</v>
      </c>
      <c r="M27" s="2">
        <f t="shared" si="46"/>
        <v>509.9</v>
      </c>
      <c r="N27" s="2">
        <f t="shared" si="2"/>
        <v>163.6</v>
      </c>
      <c r="O27" s="2">
        <f t="shared" si="2"/>
        <v>121.8</v>
      </c>
      <c r="P27" s="2">
        <f t="shared" si="47"/>
        <v>23.88703667385762</v>
      </c>
      <c r="Q27" s="3">
        <f t="shared" si="48"/>
        <v>74.44987775061125</v>
      </c>
      <c r="R27" s="2">
        <f t="shared" si="49"/>
        <v>118.2</v>
      </c>
      <c r="S27" s="2">
        <f t="shared" si="3"/>
        <v>43.9</v>
      </c>
      <c r="T27" s="2">
        <f t="shared" si="3"/>
        <v>82</v>
      </c>
      <c r="U27" s="2">
        <f t="shared" si="50"/>
        <v>69.37394247038917</v>
      </c>
      <c r="V27" s="3">
        <f t="shared" si="51"/>
        <v>186.7881548974943</v>
      </c>
      <c r="W27" s="2">
        <v>118.2</v>
      </c>
      <c r="X27" s="2">
        <v>43.9</v>
      </c>
      <c r="Y27" s="2">
        <v>82</v>
      </c>
      <c r="Z27" s="2">
        <f t="shared" si="52"/>
        <v>69.37394247038917</v>
      </c>
      <c r="AA27" s="3">
        <f t="shared" si="53"/>
        <v>186.7881548974943</v>
      </c>
      <c r="AB27" s="2">
        <f t="shared" si="121"/>
        <v>31.4</v>
      </c>
      <c r="AC27" s="2">
        <f t="shared" si="122"/>
        <v>15</v>
      </c>
      <c r="AD27" s="2">
        <f t="shared" si="122"/>
        <v>16.8</v>
      </c>
      <c r="AE27" s="2">
        <f t="shared" si="116"/>
        <v>53.503184713375795</v>
      </c>
      <c r="AF27" s="3">
        <f t="shared" si="117"/>
        <v>112.00000000000001</v>
      </c>
      <c r="AG27" s="2">
        <v>31.4</v>
      </c>
      <c r="AH27" s="2">
        <v>15</v>
      </c>
      <c r="AI27" s="2">
        <v>16.8</v>
      </c>
      <c r="AJ27" s="2">
        <f t="shared" si="112"/>
        <v>53.503184713375795</v>
      </c>
      <c r="AK27" s="3">
        <f t="shared" si="113"/>
        <v>112.00000000000001</v>
      </c>
      <c r="AL27" s="2">
        <f t="shared" si="114"/>
        <v>360.3</v>
      </c>
      <c r="AM27" s="2">
        <f t="shared" si="5"/>
        <v>104.7</v>
      </c>
      <c r="AN27" s="2">
        <f t="shared" si="5"/>
        <v>20.700000000000003</v>
      </c>
      <c r="AO27" s="2">
        <f t="shared" si="54"/>
        <v>5.745212323064114</v>
      </c>
      <c r="AP27" s="3">
        <f t="shared" si="55"/>
        <v>19.770773638968482</v>
      </c>
      <c r="AQ27" s="2">
        <v>16.1</v>
      </c>
      <c r="AR27" s="2"/>
      <c r="AS27" s="2">
        <v>0.1</v>
      </c>
      <c r="AT27" s="2">
        <f t="shared" si="56"/>
        <v>0.6211180124223602</v>
      </c>
      <c r="AU27" s="3"/>
      <c r="AV27" s="2">
        <v>344.2</v>
      </c>
      <c r="AW27" s="2">
        <v>104.7</v>
      </c>
      <c r="AX27" s="2">
        <v>20.6</v>
      </c>
      <c r="AY27" s="2">
        <f t="shared" si="57"/>
        <v>5.984892504357932</v>
      </c>
      <c r="AZ27" s="3">
        <f t="shared" si="58"/>
        <v>19.67526265520535</v>
      </c>
      <c r="BA27" s="2"/>
      <c r="BB27" s="2"/>
      <c r="BC27" s="2">
        <v>2.3</v>
      </c>
      <c r="BD27" s="2"/>
      <c r="BE27" s="3"/>
      <c r="BF27" s="2">
        <f t="shared" si="59"/>
        <v>166.5</v>
      </c>
      <c r="BG27" s="2">
        <f t="shared" si="6"/>
        <v>57.8</v>
      </c>
      <c r="BH27" s="2">
        <f t="shared" si="6"/>
        <v>102.3</v>
      </c>
      <c r="BI27" s="2">
        <f t="shared" si="60"/>
        <v>61.441441441441434</v>
      </c>
      <c r="BJ27" s="3">
        <f t="shared" si="61"/>
        <v>176.98961937716265</v>
      </c>
      <c r="BK27" s="2">
        <f t="shared" si="118"/>
        <v>156.5</v>
      </c>
      <c r="BL27" s="2">
        <f t="shared" si="7"/>
        <v>53.9</v>
      </c>
      <c r="BM27" s="2">
        <f t="shared" si="7"/>
        <v>79.8</v>
      </c>
      <c r="BN27" s="2">
        <f t="shared" si="62"/>
        <v>50.990415335463254</v>
      </c>
      <c r="BO27" s="3">
        <f t="shared" si="63"/>
        <v>148.05194805194805</v>
      </c>
      <c r="BP27" s="2">
        <v>129.2</v>
      </c>
      <c r="BQ27" s="2">
        <v>41</v>
      </c>
      <c r="BR27" s="2">
        <v>65.6</v>
      </c>
      <c r="BS27" s="2">
        <f t="shared" si="64"/>
        <v>50.77399380804953</v>
      </c>
      <c r="BT27" s="3">
        <f t="shared" si="65"/>
        <v>160</v>
      </c>
      <c r="BU27" s="2"/>
      <c r="BV27" s="2"/>
      <c r="BW27" s="2"/>
      <c r="BX27" s="2"/>
      <c r="BY27" s="3"/>
      <c r="BZ27" s="2">
        <v>27.3</v>
      </c>
      <c r="CA27" s="2">
        <v>12.9</v>
      </c>
      <c r="CB27" s="2">
        <v>14.2</v>
      </c>
      <c r="CC27" s="2">
        <f t="shared" si="66"/>
        <v>52.01465201465201</v>
      </c>
      <c r="CD27" s="3">
        <f t="shared" si="67"/>
        <v>110.07751937984496</v>
      </c>
      <c r="CE27" s="2"/>
      <c r="CF27" s="2"/>
      <c r="CG27" s="2"/>
      <c r="CH27" s="2"/>
      <c r="CI27" s="3"/>
      <c r="CJ27" s="2">
        <v>10</v>
      </c>
      <c r="CK27" s="2">
        <v>3.9</v>
      </c>
      <c r="CL27" s="2">
        <v>6</v>
      </c>
      <c r="CM27" s="2">
        <f t="shared" si="68"/>
        <v>60</v>
      </c>
      <c r="CN27" s="3">
        <f t="shared" si="69"/>
        <v>153.84615384615387</v>
      </c>
      <c r="CO27" s="2"/>
      <c r="CP27" s="2"/>
      <c r="CQ27" s="2">
        <v>16.5</v>
      </c>
      <c r="CR27" s="2"/>
      <c r="CS27" s="3"/>
      <c r="CT27" s="2"/>
      <c r="CU27" s="2"/>
      <c r="CV27" s="2"/>
      <c r="CW27" s="2"/>
      <c r="CX27" s="3"/>
      <c r="CY27" s="2"/>
      <c r="CZ27" s="2"/>
      <c r="DA27" s="2"/>
      <c r="DB27" s="2"/>
      <c r="DC27" s="3"/>
      <c r="DD27" s="2"/>
      <c r="DE27" s="2"/>
      <c r="DF27" s="2">
        <v>0</v>
      </c>
      <c r="DG27" s="2"/>
      <c r="DH27" s="3"/>
      <c r="DI27" s="2">
        <f t="shared" si="115"/>
        <v>2477.6</v>
      </c>
      <c r="DJ27" s="2">
        <f t="shared" si="8"/>
        <v>1336.4999999999998</v>
      </c>
      <c r="DK27" s="2">
        <f t="shared" si="8"/>
        <v>1162.4999999999998</v>
      </c>
      <c r="DL27" s="2">
        <f t="shared" si="70"/>
        <v>46.92040684533419</v>
      </c>
      <c r="DM27" s="3">
        <f t="shared" si="71"/>
        <v>86.98092031425364</v>
      </c>
      <c r="DN27" s="2">
        <v>2141.9</v>
      </c>
      <c r="DO27" s="2">
        <v>1264.8</v>
      </c>
      <c r="DP27" s="2">
        <v>1103.6</v>
      </c>
      <c r="DQ27" s="2">
        <f t="shared" si="72"/>
        <v>51.52434754190204</v>
      </c>
      <c r="DR27" s="3">
        <f t="shared" si="73"/>
        <v>87.25490196078431</v>
      </c>
      <c r="DS27" s="2">
        <v>5.5</v>
      </c>
      <c r="DT27" s="2">
        <v>5.5</v>
      </c>
      <c r="DU27" s="2"/>
      <c r="DV27" s="2"/>
      <c r="DW27" s="3"/>
      <c r="DX27" s="2"/>
      <c r="DY27" s="2"/>
      <c r="DZ27" s="2"/>
      <c r="EA27" s="2"/>
      <c r="EB27" s="3"/>
      <c r="EC27" s="2"/>
      <c r="ED27" s="2"/>
      <c r="EE27" s="2"/>
      <c r="EF27" s="2"/>
      <c r="EG27" s="3"/>
      <c r="EH27" s="2"/>
      <c r="EI27" s="2"/>
      <c r="EJ27" s="2"/>
      <c r="EK27" s="2"/>
      <c r="EL27" s="3"/>
      <c r="EM27" s="2">
        <v>14.6</v>
      </c>
      <c r="EN27" s="2">
        <v>14.6</v>
      </c>
      <c r="EO27" s="2">
        <v>7.3</v>
      </c>
      <c r="EP27" s="2">
        <f t="shared" si="74"/>
        <v>50</v>
      </c>
      <c r="EQ27" s="3">
        <f t="shared" si="75"/>
        <v>50</v>
      </c>
      <c r="ER27" s="2">
        <v>48.6</v>
      </c>
      <c r="ES27" s="2">
        <v>48.6</v>
      </c>
      <c r="ET27" s="2">
        <v>48.6</v>
      </c>
      <c r="EU27" s="2">
        <f t="shared" si="76"/>
        <v>100</v>
      </c>
      <c r="EV27" s="3">
        <f t="shared" si="77"/>
        <v>100</v>
      </c>
      <c r="EW27" s="2">
        <v>267</v>
      </c>
      <c r="EX27" s="2">
        <v>3</v>
      </c>
      <c r="EY27" s="2">
        <v>3</v>
      </c>
      <c r="EZ27" s="2">
        <f>EY27/EW27*100</f>
        <v>1.1235955056179776</v>
      </c>
      <c r="FA27" s="3">
        <f>EY27/EX27*100</f>
        <v>100</v>
      </c>
      <c r="FB27" s="2">
        <f t="shared" si="78"/>
        <v>0</v>
      </c>
      <c r="FC27" s="2">
        <f t="shared" si="79"/>
        <v>0</v>
      </c>
      <c r="FD27" s="2">
        <f t="shared" si="79"/>
        <v>0</v>
      </c>
      <c r="FE27" s="2" t="e">
        <f t="shared" si="80"/>
        <v>#DIV/0!</v>
      </c>
      <c r="FF27" s="3" t="e">
        <f t="shared" si="81"/>
        <v>#DIV/0!</v>
      </c>
      <c r="FG27" s="2"/>
      <c r="FH27" s="2"/>
      <c r="FI27" s="2"/>
      <c r="FJ27" s="2" t="e">
        <f t="shared" si="82"/>
        <v>#DIV/0!</v>
      </c>
      <c r="FK27" s="3" t="e">
        <f t="shared" si="83"/>
        <v>#DIV/0!</v>
      </c>
      <c r="FL27" s="2"/>
      <c r="FM27" s="2"/>
      <c r="FN27" s="2"/>
      <c r="FO27" s="2" t="e">
        <f t="shared" si="84"/>
        <v>#DIV/0!</v>
      </c>
      <c r="FP27" s="3" t="e">
        <f t="shared" si="85"/>
        <v>#DIV/0!</v>
      </c>
      <c r="FQ27" s="2"/>
      <c r="FR27" s="2"/>
      <c r="FS27" s="2"/>
      <c r="FT27" s="2" t="e">
        <f t="shared" si="86"/>
        <v>#DIV/0!</v>
      </c>
      <c r="FU27" s="3" t="e">
        <f t="shared" si="87"/>
        <v>#DIV/0!</v>
      </c>
      <c r="FV27" s="2"/>
      <c r="FW27" s="2"/>
      <c r="FX27" s="2"/>
      <c r="FY27" s="2" t="e">
        <f t="shared" si="88"/>
        <v>#DIV/0!</v>
      </c>
      <c r="FZ27" s="3" t="e">
        <f t="shared" si="89"/>
        <v>#DIV/0!</v>
      </c>
      <c r="GA27" s="2"/>
      <c r="GB27" s="2"/>
      <c r="GC27" s="2"/>
      <c r="GD27" s="2" t="e">
        <f t="shared" si="90"/>
        <v>#DIV/0!</v>
      </c>
      <c r="GE27" s="3" t="e">
        <f t="shared" si="91"/>
        <v>#DIV/0!</v>
      </c>
      <c r="GF27" s="2"/>
      <c r="GG27" s="2"/>
      <c r="GH27" s="2"/>
      <c r="GI27" s="2" t="e">
        <f t="shared" si="13"/>
        <v>#DIV/0!</v>
      </c>
      <c r="GJ27" s="3" t="e">
        <f t="shared" si="14"/>
        <v>#DIV/0!</v>
      </c>
      <c r="GK27" s="2"/>
      <c r="GL27" s="2"/>
      <c r="GM27" s="2"/>
      <c r="GN27" s="2" t="e">
        <f t="shared" si="92"/>
        <v>#DIV/0!</v>
      </c>
      <c r="GO27" s="3" t="e">
        <f t="shared" si="93"/>
        <v>#DIV/0!</v>
      </c>
      <c r="GP27" s="2"/>
      <c r="GQ27" s="2"/>
      <c r="GR27" s="2"/>
      <c r="GS27" s="2" t="e">
        <f t="shared" si="15"/>
        <v>#DIV/0!</v>
      </c>
      <c r="GT27" s="3" t="e">
        <f t="shared" si="16"/>
        <v>#DIV/0!</v>
      </c>
      <c r="GU27" s="2"/>
      <c r="GV27" s="2"/>
      <c r="GW27" s="2"/>
      <c r="GX27" s="2" t="e">
        <f t="shared" si="119"/>
        <v>#DIV/0!</v>
      </c>
      <c r="GY27" s="3" t="e">
        <f t="shared" si="120"/>
        <v>#DIV/0!</v>
      </c>
      <c r="GZ27" s="2">
        <f t="shared" si="17"/>
        <v>3154</v>
      </c>
      <c r="HA27" s="2">
        <f t="shared" si="17"/>
        <v>1557.8999999999996</v>
      </c>
      <c r="HB27" s="2">
        <f t="shared" si="17"/>
        <v>1386.5999999999997</v>
      </c>
      <c r="HC27" s="2">
        <f t="shared" si="94"/>
        <v>43.96322130627773</v>
      </c>
      <c r="HD27" s="3">
        <f t="shared" si="95"/>
        <v>89.00442903909108</v>
      </c>
      <c r="HE27" s="2">
        <f t="shared" si="96"/>
        <v>-3154</v>
      </c>
      <c r="HF27" s="2">
        <f t="shared" si="18"/>
        <v>-1557.8999999999996</v>
      </c>
      <c r="HG27" s="2">
        <f t="shared" si="18"/>
        <v>-1386.5999999999997</v>
      </c>
      <c r="HH27" s="2">
        <f t="shared" si="97"/>
        <v>43.96322130627773</v>
      </c>
      <c r="HI27" s="3">
        <f t="shared" si="98"/>
        <v>89.00442903909108</v>
      </c>
      <c r="HJ27" s="2"/>
      <c r="HK27" s="2"/>
      <c r="HL27" s="2"/>
      <c r="HM27" s="2"/>
      <c r="HN27" s="3"/>
      <c r="HO27" s="2"/>
      <c r="HP27" s="2"/>
      <c r="HQ27" s="2"/>
      <c r="HR27" s="2"/>
      <c r="HS27" s="3"/>
      <c r="HT27" s="2"/>
      <c r="HU27" s="2"/>
      <c r="HV27" s="2"/>
      <c r="HW27" s="2"/>
      <c r="HX27" s="3"/>
      <c r="HY27" s="2">
        <f t="shared" si="99"/>
        <v>-3154</v>
      </c>
      <c r="HZ27" s="2">
        <f t="shared" si="99"/>
        <v>-1557.8999999999996</v>
      </c>
      <c r="IA27" s="2">
        <f t="shared" si="99"/>
        <v>-1386.5999999999997</v>
      </c>
      <c r="IB27" s="2">
        <f t="shared" si="100"/>
        <v>43.96322130627773</v>
      </c>
      <c r="IC27" s="3">
        <f t="shared" si="101"/>
        <v>89.00442903909108</v>
      </c>
      <c r="ID27" s="2">
        <f t="shared" si="102"/>
        <v>-3154</v>
      </c>
      <c r="IE27" s="2">
        <f t="shared" si="19"/>
        <v>-1557.8999999999996</v>
      </c>
      <c r="IF27" s="2">
        <f t="shared" si="19"/>
        <v>-1386.5999999999997</v>
      </c>
      <c r="IG27" s="2">
        <f t="shared" si="103"/>
        <v>43.96322130627773</v>
      </c>
      <c r="IH27" s="3">
        <f t="shared" si="104"/>
        <v>89.00442903909108</v>
      </c>
      <c r="II27" s="2">
        <f t="shared" si="20"/>
        <v>0</v>
      </c>
      <c r="IJ27" s="2">
        <f t="shared" si="20"/>
        <v>0</v>
      </c>
      <c r="IK27" s="2">
        <f t="shared" si="20"/>
        <v>0</v>
      </c>
      <c r="IL27" s="2" t="e">
        <f t="shared" si="105"/>
        <v>#DIV/0!</v>
      </c>
      <c r="IM27" s="3" t="e">
        <f t="shared" si="106"/>
        <v>#DIV/0!</v>
      </c>
      <c r="IN27" s="3">
        <v>3.4</v>
      </c>
      <c r="IO27" s="3">
        <v>37.1</v>
      </c>
      <c r="IP27" s="3">
        <v>0</v>
      </c>
      <c r="IQ27" s="3">
        <v>0</v>
      </c>
      <c r="IR27" s="6"/>
    </row>
    <row r="28" spans="1:252" ht="18.75" customHeight="1">
      <c r="A28" s="13">
        <v>22</v>
      </c>
      <c r="B28" s="15" t="s">
        <v>83</v>
      </c>
      <c r="C28" s="2">
        <f t="shared" si="45"/>
        <v>7968.700000000001</v>
      </c>
      <c r="D28" s="2">
        <f t="shared" si="0"/>
        <v>5383.900000000001</v>
      </c>
      <c r="E28" s="2">
        <f t="shared" si="0"/>
        <v>4579.400000000001</v>
      </c>
      <c r="F28" s="2">
        <f t="shared" si="107"/>
        <v>57.467340971551195</v>
      </c>
      <c r="G28" s="3">
        <f t="shared" si="108"/>
        <v>85.05730046991957</v>
      </c>
      <c r="H28" s="2">
        <f t="shared" si="1"/>
        <v>985.5999999999999</v>
      </c>
      <c r="I28" s="2">
        <f t="shared" si="1"/>
        <v>210.1</v>
      </c>
      <c r="J28" s="2">
        <f t="shared" si="1"/>
        <v>655.6999999999999</v>
      </c>
      <c r="K28" s="2">
        <f t="shared" si="109"/>
        <v>66.52800324675324</v>
      </c>
      <c r="L28" s="3">
        <f t="shared" si="110"/>
        <v>312.0894811994288</v>
      </c>
      <c r="M28" s="2">
        <f t="shared" si="46"/>
        <v>934.3999999999999</v>
      </c>
      <c r="N28" s="2">
        <f t="shared" si="2"/>
        <v>187.6</v>
      </c>
      <c r="O28" s="2">
        <f t="shared" si="2"/>
        <v>604.9</v>
      </c>
      <c r="P28" s="2">
        <f t="shared" si="47"/>
        <v>64.7367294520548</v>
      </c>
      <c r="Q28" s="3">
        <f t="shared" si="48"/>
        <v>322.4413646055437</v>
      </c>
      <c r="R28" s="2">
        <f t="shared" si="49"/>
        <v>314.9</v>
      </c>
      <c r="S28" s="2">
        <f t="shared" si="3"/>
        <v>114</v>
      </c>
      <c r="T28" s="2">
        <f t="shared" si="3"/>
        <v>297.9</v>
      </c>
      <c r="U28" s="2">
        <f t="shared" si="50"/>
        <v>94.60146078120039</v>
      </c>
      <c r="V28" s="3">
        <f t="shared" si="51"/>
        <v>261.3157894736842</v>
      </c>
      <c r="W28" s="2">
        <v>314.9</v>
      </c>
      <c r="X28" s="2">
        <v>114</v>
      </c>
      <c r="Y28" s="2">
        <v>297.9</v>
      </c>
      <c r="Z28" s="2">
        <f t="shared" si="52"/>
        <v>94.60146078120039</v>
      </c>
      <c r="AA28" s="3">
        <f t="shared" si="53"/>
        <v>261.3157894736842</v>
      </c>
      <c r="AB28" s="2">
        <f t="shared" si="121"/>
        <v>80.8</v>
      </c>
      <c r="AC28" s="2">
        <f t="shared" si="122"/>
        <v>20</v>
      </c>
      <c r="AD28" s="2">
        <f t="shared" si="122"/>
        <v>172.4</v>
      </c>
      <c r="AE28" s="2">
        <f t="shared" si="116"/>
        <v>213.36633663366337</v>
      </c>
      <c r="AF28" s="3">
        <f t="shared" si="117"/>
        <v>862.0000000000001</v>
      </c>
      <c r="AG28" s="2">
        <v>80.8</v>
      </c>
      <c r="AH28" s="2">
        <v>20</v>
      </c>
      <c r="AI28" s="2">
        <v>172.4</v>
      </c>
      <c r="AJ28" s="2">
        <f t="shared" si="112"/>
        <v>213.36633663366337</v>
      </c>
      <c r="AK28" s="3">
        <f t="shared" si="113"/>
        <v>862.0000000000001</v>
      </c>
      <c r="AL28" s="2">
        <f t="shared" si="114"/>
        <v>538.6999999999999</v>
      </c>
      <c r="AM28" s="2">
        <f t="shared" si="5"/>
        <v>53.6</v>
      </c>
      <c r="AN28" s="2">
        <f t="shared" si="5"/>
        <v>131.1</v>
      </c>
      <c r="AO28" s="2">
        <f t="shared" si="54"/>
        <v>24.33636532392798</v>
      </c>
      <c r="AP28" s="3">
        <f t="shared" si="55"/>
        <v>244.58955223880596</v>
      </c>
      <c r="AQ28" s="2">
        <v>76.3</v>
      </c>
      <c r="AR28" s="2"/>
      <c r="AS28" s="2">
        <v>5</v>
      </c>
      <c r="AT28" s="2">
        <f t="shared" si="56"/>
        <v>6.553079947575361</v>
      </c>
      <c r="AU28" s="3"/>
      <c r="AV28" s="2">
        <v>462.4</v>
      </c>
      <c r="AW28" s="2">
        <v>53.6</v>
      </c>
      <c r="AX28" s="2">
        <v>126.1</v>
      </c>
      <c r="AY28" s="2">
        <f t="shared" si="57"/>
        <v>27.27076124567474</v>
      </c>
      <c r="AZ28" s="3">
        <f t="shared" si="58"/>
        <v>235.26119402985074</v>
      </c>
      <c r="BA28" s="2"/>
      <c r="BB28" s="2"/>
      <c r="BC28" s="2">
        <v>3.5</v>
      </c>
      <c r="BD28" s="2"/>
      <c r="BE28" s="3"/>
      <c r="BF28" s="2">
        <f t="shared" si="59"/>
        <v>51.2</v>
      </c>
      <c r="BG28" s="2">
        <f t="shared" si="6"/>
        <v>22.5</v>
      </c>
      <c r="BH28" s="2">
        <f t="shared" si="6"/>
        <v>50.800000000000004</v>
      </c>
      <c r="BI28" s="2">
        <f t="shared" si="60"/>
        <v>99.21875</v>
      </c>
      <c r="BJ28" s="3">
        <f t="shared" si="61"/>
        <v>225.7777777777778</v>
      </c>
      <c r="BK28" s="2">
        <f t="shared" si="118"/>
        <v>17.8</v>
      </c>
      <c r="BL28" s="2">
        <f t="shared" si="7"/>
        <v>7.5</v>
      </c>
      <c r="BM28" s="2">
        <f t="shared" si="7"/>
        <v>31.7</v>
      </c>
      <c r="BN28" s="2">
        <f t="shared" si="62"/>
        <v>178.0898876404494</v>
      </c>
      <c r="BO28" s="3">
        <f t="shared" si="63"/>
        <v>422.66666666666663</v>
      </c>
      <c r="BP28" s="2">
        <v>11.8</v>
      </c>
      <c r="BQ28" s="2">
        <v>5</v>
      </c>
      <c r="BR28" s="2">
        <v>7.7</v>
      </c>
      <c r="BS28" s="2">
        <f t="shared" si="64"/>
        <v>65.25423728813558</v>
      </c>
      <c r="BT28" s="3">
        <f t="shared" si="65"/>
        <v>154</v>
      </c>
      <c r="BU28" s="2"/>
      <c r="BV28" s="2"/>
      <c r="BW28" s="2"/>
      <c r="BX28" s="2"/>
      <c r="BY28" s="3"/>
      <c r="BZ28" s="2">
        <v>6</v>
      </c>
      <c r="CA28" s="2">
        <v>2.5</v>
      </c>
      <c r="CB28" s="2">
        <v>24</v>
      </c>
      <c r="CC28" s="2">
        <f t="shared" si="66"/>
        <v>400</v>
      </c>
      <c r="CD28" s="3">
        <f t="shared" si="67"/>
        <v>960</v>
      </c>
      <c r="CE28" s="2"/>
      <c r="CF28" s="2"/>
      <c r="CG28" s="2"/>
      <c r="CH28" s="2"/>
      <c r="CI28" s="3"/>
      <c r="CJ28" s="2">
        <v>12</v>
      </c>
      <c r="CK28" s="2">
        <v>6</v>
      </c>
      <c r="CL28" s="2">
        <v>6</v>
      </c>
      <c r="CM28" s="2">
        <f t="shared" si="68"/>
        <v>50</v>
      </c>
      <c r="CN28" s="3">
        <f t="shared" si="69"/>
        <v>100</v>
      </c>
      <c r="CO28" s="2">
        <v>21.4</v>
      </c>
      <c r="CP28" s="2">
        <v>9</v>
      </c>
      <c r="CQ28" s="2">
        <v>13.1</v>
      </c>
      <c r="CR28" s="2">
        <f>CQ28/CO28*100</f>
        <v>61.21495327102804</v>
      </c>
      <c r="CS28" s="3">
        <f>CQ28/CP28*100</f>
        <v>145.55555555555554</v>
      </c>
      <c r="CT28" s="2"/>
      <c r="CU28" s="2"/>
      <c r="CV28" s="2"/>
      <c r="CW28" s="2"/>
      <c r="CX28" s="3"/>
      <c r="CY28" s="2"/>
      <c r="CZ28" s="2"/>
      <c r="DA28" s="2"/>
      <c r="DB28" s="2"/>
      <c r="DC28" s="3"/>
      <c r="DD28" s="2"/>
      <c r="DE28" s="2"/>
      <c r="DF28" s="2">
        <v>0</v>
      </c>
      <c r="DG28" s="2"/>
      <c r="DH28" s="3"/>
      <c r="DI28" s="2">
        <f t="shared" si="115"/>
        <v>6983.1</v>
      </c>
      <c r="DJ28" s="2">
        <f t="shared" si="8"/>
        <v>5173.8</v>
      </c>
      <c r="DK28" s="2">
        <f t="shared" si="8"/>
        <v>3923.7000000000003</v>
      </c>
      <c r="DL28" s="2">
        <f t="shared" si="70"/>
        <v>56.18851226532628</v>
      </c>
      <c r="DM28" s="3">
        <f t="shared" si="71"/>
        <v>75.83787544937957</v>
      </c>
      <c r="DN28" s="2">
        <v>3021.1</v>
      </c>
      <c r="DO28" s="2">
        <f>2199.4-0.1</f>
        <v>2199.3</v>
      </c>
      <c r="DP28" s="2">
        <v>980.5</v>
      </c>
      <c r="DQ28" s="2">
        <f t="shared" si="72"/>
        <v>32.45506603554997</v>
      </c>
      <c r="DR28" s="3">
        <f t="shared" si="73"/>
        <v>44.58236711680989</v>
      </c>
      <c r="DS28" s="2">
        <v>23.5</v>
      </c>
      <c r="DT28" s="2">
        <v>23.5</v>
      </c>
      <c r="DU28" s="2">
        <v>18</v>
      </c>
      <c r="DV28" s="2">
        <f>DU28/DS28*100</f>
        <v>76.59574468085107</v>
      </c>
      <c r="DW28" s="3">
        <f>DU28/DT28*100</f>
        <v>76.59574468085107</v>
      </c>
      <c r="DX28" s="2"/>
      <c r="DY28" s="2"/>
      <c r="DZ28" s="2"/>
      <c r="EA28" s="2"/>
      <c r="EB28" s="3"/>
      <c r="EC28" s="2">
        <v>2487.6</v>
      </c>
      <c r="ED28" s="2">
        <v>2487.6</v>
      </c>
      <c r="EE28" s="2">
        <v>2487.6</v>
      </c>
      <c r="EF28" s="2">
        <f>EE28/EC28*100</f>
        <v>100</v>
      </c>
      <c r="EG28" s="3">
        <f>EE28/ED28*100</f>
        <v>100</v>
      </c>
      <c r="EH28" s="2">
        <v>84.5</v>
      </c>
      <c r="EI28" s="2">
        <v>84.5</v>
      </c>
      <c r="EJ28" s="2">
        <v>84.5</v>
      </c>
      <c r="EK28" s="2">
        <f>EJ28/EH28*100</f>
        <v>100</v>
      </c>
      <c r="EL28" s="3">
        <f>EJ28/EI28*100</f>
        <v>100</v>
      </c>
      <c r="EM28" s="2">
        <v>45.6</v>
      </c>
      <c r="EN28" s="2">
        <v>45.6</v>
      </c>
      <c r="EO28" s="2">
        <v>22.8</v>
      </c>
      <c r="EP28" s="2">
        <f t="shared" si="74"/>
        <v>50</v>
      </c>
      <c r="EQ28" s="3">
        <f t="shared" si="75"/>
        <v>50</v>
      </c>
      <c r="ER28" s="2">
        <v>242.8</v>
      </c>
      <c r="ES28" s="2">
        <v>242.8</v>
      </c>
      <c r="ET28" s="2">
        <v>242.8</v>
      </c>
      <c r="EU28" s="2">
        <f t="shared" si="76"/>
        <v>100</v>
      </c>
      <c r="EV28" s="3">
        <f t="shared" si="77"/>
        <v>100</v>
      </c>
      <c r="EW28" s="2">
        <f>990.5+84.5+3</f>
        <v>1078</v>
      </c>
      <c r="EX28" s="2">
        <f>87.5+3</f>
        <v>90.5</v>
      </c>
      <c r="EY28" s="2">
        <v>87.5</v>
      </c>
      <c r="EZ28" s="2">
        <f>EY28/EW28*100</f>
        <v>8.116883116883116</v>
      </c>
      <c r="FA28" s="3">
        <f>EY28/EX28*100</f>
        <v>96.68508287292818</v>
      </c>
      <c r="FB28" s="2">
        <f t="shared" si="78"/>
        <v>0</v>
      </c>
      <c r="FC28" s="2">
        <f t="shared" si="79"/>
        <v>0</v>
      </c>
      <c r="FD28" s="2">
        <f t="shared" si="79"/>
        <v>0</v>
      </c>
      <c r="FE28" s="2" t="e">
        <f t="shared" si="80"/>
        <v>#DIV/0!</v>
      </c>
      <c r="FF28" s="3" t="e">
        <f t="shared" si="81"/>
        <v>#DIV/0!</v>
      </c>
      <c r="FG28" s="2"/>
      <c r="FH28" s="2"/>
      <c r="FI28" s="2"/>
      <c r="FJ28" s="2" t="e">
        <f t="shared" si="82"/>
        <v>#DIV/0!</v>
      </c>
      <c r="FK28" s="3" t="e">
        <f t="shared" si="83"/>
        <v>#DIV/0!</v>
      </c>
      <c r="FL28" s="2"/>
      <c r="FM28" s="2"/>
      <c r="FN28" s="2"/>
      <c r="FO28" s="2" t="e">
        <f t="shared" si="84"/>
        <v>#DIV/0!</v>
      </c>
      <c r="FP28" s="3" t="e">
        <f t="shared" si="85"/>
        <v>#DIV/0!</v>
      </c>
      <c r="FQ28" s="2"/>
      <c r="FR28" s="2"/>
      <c r="FS28" s="2"/>
      <c r="FT28" s="2" t="e">
        <f t="shared" si="86"/>
        <v>#DIV/0!</v>
      </c>
      <c r="FU28" s="3" t="e">
        <f t="shared" si="87"/>
        <v>#DIV/0!</v>
      </c>
      <c r="FV28" s="2"/>
      <c r="FW28" s="2"/>
      <c r="FX28" s="2"/>
      <c r="FY28" s="2" t="e">
        <f t="shared" si="88"/>
        <v>#DIV/0!</v>
      </c>
      <c r="FZ28" s="3" t="e">
        <f t="shared" si="89"/>
        <v>#DIV/0!</v>
      </c>
      <c r="GA28" s="2"/>
      <c r="GB28" s="2"/>
      <c r="GC28" s="2"/>
      <c r="GD28" s="2" t="e">
        <f t="shared" si="90"/>
        <v>#DIV/0!</v>
      </c>
      <c r="GE28" s="3" t="e">
        <f t="shared" si="91"/>
        <v>#DIV/0!</v>
      </c>
      <c r="GF28" s="2"/>
      <c r="GG28" s="2"/>
      <c r="GH28" s="2"/>
      <c r="GI28" s="2" t="e">
        <f t="shared" si="13"/>
        <v>#DIV/0!</v>
      </c>
      <c r="GJ28" s="3" t="e">
        <f t="shared" si="14"/>
        <v>#DIV/0!</v>
      </c>
      <c r="GK28" s="2"/>
      <c r="GL28" s="2"/>
      <c r="GM28" s="2"/>
      <c r="GN28" s="2" t="e">
        <f t="shared" si="92"/>
        <v>#DIV/0!</v>
      </c>
      <c r="GO28" s="3" t="e">
        <f t="shared" si="93"/>
        <v>#DIV/0!</v>
      </c>
      <c r="GP28" s="2"/>
      <c r="GQ28" s="2"/>
      <c r="GR28" s="2"/>
      <c r="GS28" s="2" t="e">
        <f t="shared" si="15"/>
        <v>#DIV/0!</v>
      </c>
      <c r="GT28" s="3" t="e">
        <f t="shared" si="16"/>
        <v>#DIV/0!</v>
      </c>
      <c r="GU28" s="2"/>
      <c r="GV28" s="2"/>
      <c r="GW28" s="2"/>
      <c r="GX28" s="2" t="e">
        <f t="shared" si="119"/>
        <v>#DIV/0!</v>
      </c>
      <c r="GY28" s="3" t="e">
        <f t="shared" si="120"/>
        <v>#DIV/0!</v>
      </c>
      <c r="GZ28" s="2">
        <f t="shared" si="17"/>
        <v>7968.700000000001</v>
      </c>
      <c r="HA28" s="2">
        <f t="shared" si="17"/>
        <v>5383.900000000001</v>
      </c>
      <c r="HB28" s="2">
        <f t="shared" si="17"/>
        <v>4579.400000000001</v>
      </c>
      <c r="HC28" s="2">
        <f t="shared" si="94"/>
        <v>57.467340971551195</v>
      </c>
      <c r="HD28" s="3">
        <f t="shared" si="95"/>
        <v>85.05730046991957</v>
      </c>
      <c r="HE28" s="2">
        <f t="shared" si="96"/>
        <v>-7968.700000000001</v>
      </c>
      <c r="HF28" s="2">
        <f t="shared" si="18"/>
        <v>-5383.900000000001</v>
      </c>
      <c r="HG28" s="2">
        <f t="shared" si="18"/>
        <v>-4579.400000000001</v>
      </c>
      <c r="HH28" s="2">
        <f t="shared" si="97"/>
        <v>57.467340971551195</v>
      </c>
      <c r="HI28" s="3">
        <f t="shared" si="98"/>
        <v>85.05730046991957</v>
      </c>
      <c r="HJ28" s="2"/>
      <c r="HK28" s="2"/>
      <c r="HL28" s="2"/>
      <c r="HM28" s="2"/>
      <c r="HN28" s="3"/>
      <c r="HO28" s="2"/>
      <c r="HP28" s="2"/>
      <c r="HQ28" s="2"/>
      <c r="HR28" s="2"/>
      <c r="HS28" s="3"/>
      <c r="HT28" s="2"/>
      <c r="HU28" s="2"/>
      <c r="HV28" s="2"/>
      <c r="HW28" s="2"/>
      <c r="HX28" s="3"/>
      <c r="HY28" s="2">
        <f t="shared" si="99"/>
        <v>-7968.700000000001</v>
      </c>
      <c r="HZ28" s="2">
        <f t="shared" si="99"/>
        <v>-5383.900000000001</v>
      </c>
      <c r="IA28" s="2">
        <f t="shared" si="99"/>
        <v>-4579.400000000001</v>
      </c>
      <c r="IB28" s="2">
        <f t="shared" si="100"/>
        <v>57.467340971551195</v>
      </c>
      <c r="IC28" s="3">
        <f t="shared" si="101"/>
        <v>85.05730046991957</v>
      </c>
      <c r="ID28" s="2">
        <f t="shared" si="102"/>
        <v>-7968.700000000001</v>
      </c>
      <c r="IE28" s="2">
        <f t="shared" si="19"/>
        <v>-5383.900000000001</v>
      </c>
      <c r="IF28" s="2">
        <f t="shared" si="19"/>
        <v>-4579.400000000001</v>
      </c>
      <c r="IG28" s="2">
        <f t="shared" si="103"/>
        <v>57.467340971551195</v>
      </c>
      <c r="IH28" s="3">
        <f t="shared" si="104"/>
        <v>85.05730046991957</v>
      </c>
      <c r="II28" s="2">
        <f t="shared" si="20"/>
        <v>0</v>
      </c>
      <c r="IJ28" s="2">
        <f t="shared" si="20"/>
        <v>0</v>
      </c>
      <c r="IK28" s="2">
        <f t="shared" si="20"/>
        <v>0</v>
      </c>
      <c r="IL28" s="2" t="e">
        <f t="shared" si="105"/>
        <v>#DIV/0!</v>
      </c>
      <c r="IM28" s="3" t="e">
        <f t="shared" si="106"/>
        <v>#DIV/0!</v>
      </c>
      <c r="IN28" s="3">
        <v>132.4</v>
      </c>
      <c r="IO28" s="3">
        <v>170.1</v>
      </c>
      <c r="IP28" s="3">
        <v>0</v>
      </c>
      <c r="IQ28" s="3">
        <v>0</v>
      </c>
      <c r="IR28" s="6"/>
    </row>
    <row r="29" spans="1:252" ht="18" customHeight="1">
      <c r="A29" s="13">
        <v>23</v>
      </c>
      <c r="B29" s="15" t="s">
        <v>84</v>
      </c>
      <c r="C29" s="2">
        <f t="shared" si="45"/>
        <v>3314.6</v>
      </c>
      <c r="D29" s="2">
        <f t="shared" si="0"/>
        <v>1645.3000000000002</v>
      </c>
      <c r="E29" s="2">
        <f t="shared" si="0"/>
        <v>1372</v>
      </c>
      <c r="F29" s="2">
        <f t="shared" si="107"/>
        <v>41.39262656127436</v>
      </c>
      <c r="G29" s="3">
        <f t="shared" si="108"/>
        <v>83.38904759010514</v>
      </c>
      <c r="H29" s="2">
        <f t="shared" si="1"/>
        <v>1114.6</v>
      </c>
      <c r="I29" s="2">
        <f t="shared" si="1"/>
        <v>369.1</v>
      </c>
      <c r="J29" s="2">
        <f t="shared" si="1"/>
        <v>498.29999999999995</v>
      </c>
      <c r="K29" s="2">
        <f t="shared" si="109"/>
        <v>44.70662120940248</v>
      </c>
      <c r="L29" s="3">
        <f t="shared" si="110"/>
        <v>135.0040639393118</v>
      </c>
      <c r="M29" s="2">
        <f t="shared" si="46"/>
        <v>582.8</v>
      </c>
      <c r="N29" s="2">
        <f t="shared" si="2"/>
        <v>188</v>
      </c>
      <c r="O29" s="2">
        <f t="shared" si="2"/>
        <v>348.79999999999995</v>
      </c>
      <c r="P29" s="2">
        <f t="shared" si="47"/>
        <v>59.84900480439258</v>
      </c>
      <c r="Q29" s="3">
        <f t="shared" si="48"/>
        <v>185.531914893617</v>
      </c>
      <c r="R29" s="2">
        <f t="shared" si="49"/>
        <v>398.1</v>
      </c>
      <c r="S29" s="2">
        <f t="shared" si="3"/>
        <v>142.1</v>
      </c>
      <c r="T29" s="2">
        <f t="shared" si="3"/>
        <v>237.7</v>
      </c>
      <c r="U29" s="2">
        <f t="shared" si="50"/>
        <v>59.70861592564681</v>
      </c>
      <c r="V29" s="3">
        <f t="shared" si="51"/>
        <v>167.2765657987333</v>
      </c>
      <c r="W29" s="2">
        <v>398.1</v>
      </c>
      <c r="X29" s="2">
        <v>142.1</v>
      </c>
      <c r="Y29" s="2">
        <v>237.7</v>
      </c>
      <c r="Z29" s="2">
        <f t="shared" si="52"/>
        <v>59.70861592564681</v>
      </c>
      <c r="AA29" s="3">
        <f t="shared" si="53"/>
        <v>167.2765657987333</v>
      </c>
      <c r="AB29" s="2">
        <f t="shared" si="121"/>
        <v>11.7</v>
      </c>
      <c r="AC29" s="2">
        <f t="shared" si="122"/>
        <v>2.9</v>
      </c>
      <c r="AD29" s="2">
        <f t="shared" si="122"/>
        <v>1.6</v>
      </c>
      <c r="AE29" s="2">
        <f t="shared" si="116"/>
        <v>13.675213675213676</v>
      </c>
      <c r="AF29" s="3">
        <f t="shared" si="117"/>
        <v>55.172413793103445</v>
      </c>
      <c r="AG29" s="2">
        <v>11.7</v>
      </c>
      <c r="AH29" s="2">
        <v>2.9</v>
      </c>
      <c r="AI29" s="2">
        <v>1.6</v>
      </c>
      <c r="AJ29" s="2">
        <f t="shared" si="112"/>
        <v>13.675213675213676</v>
      </c>
      <c r="AK29" s="3">
        <f t="shared" si="113"/>
        <v>55.172413793103445</v>
      </c>
      <c r="AL29" s="2">
        <f t="shared" si="114"/>
        <v>173</v>
      </c>
      <c r="AM29" s="2">
        <f t="shared" si="5"/>
        <v>43</v>
      </c>
      <c r="AN29" s="2">
        <f t="shared" si="5"/>
        <v>109.5</v>
      </c>
      <c r="AO29" s="2">
        <f t="shared" si="54"/>
        <v>63.29479768786127</v>
      </c>
      <c r="AP29" s="3">
        <f t="shared" si="55"/>
        <v>254.6511627906977</v>
      </c>
      <c r="AQ29" s="2">
        <v>38.7</v>
      </c>
      <c r="AR29" s="2"/>
      <c r="AS29" s="2">
        <v>1</v>
      </c>
      <c r="AT29" s="2">
        <f t="shared" si="56"/>
        <v>2.5839793281653747</v>
      </c>
      <c r="AU29" s="3"/>
      <c r="AV29" s="2">
        <v>134.3</v>
      </c>
      <c r="AW29" s="2">
        <v>43</v>
      </c>
      <c r="AX29" s="2">
        <v>108.5</v>
      </c>
      <c r="AY29" s="2">
        <f t="shared" si="57"/>
        <v>80.78927773641101</v>
      </c>
      <c r="AZ29" s="3">
        <f t="shared" si="58"/>
        <v>252.32558139534885</v>
      </c>
      <c r="BA29" s="2"/>
      <c r="BB29" s="2"/>
      <c r="BC29" s="2"/>
      <c r="BD29" s="2"/>
      <c r="BE29" s="3"/>
      <c r="BF29" s="2">
        <f t="shared" si="59"/>
        <v>531.8</v>
      </c>
      <c r="BG29" s="2">
        <f t="shared" si="6"/>
        <v>181.1</v>
      </c>
      <c r="BH29" s="2">
        <f t="shared" si="6"/>
        <v>149.5</v>
      </c>
      <c r="BI29" s="2">
        <f t="shared" si="60"/>
        <v>28.112072207596846</v>
      </c>
      <c r="BJ29" s="3">
        <f t="shared" si="61"/>
        <v>82.55107675317504</v>
      </c>
      <c r="BK29" s="2">
        <f t="shared" si="118"/>
        <v>497.5</v>
      </c>
      <c r="BL29" s="2">
        <f t="shared" si="7"/>
        <v>164.5</v>
      </c>
      <c r="BM29" s="2">
        <f t="shared" si="7"/>
        <v>127.8</v>
      </c>
      <c r="BN29" s="2">
        <f t="shared" si="62"/>
        <v>25.688442211055275</v>
      </c>
      <c r="BO29" s="3">
        <f t="shared" si="63"/>
        <v>77.68996960486322</v>
      </c>
      <c r="BP29" s="2">
        <v>454.3</v>
      </c>
      <c r="BQ29" s="2">
        <v>144.3</v>
      </c>
      <c r="BR29" s="2">
        <v>106</v>
      </c>
      <c r="BS29" s="2">
        <f t="shared" si="64"/>
        <v>23.332599603786043</v>
      </c>
      <c r="BT29" s="3">
        <f t="shared" si="65"/>
        <v>73.45807345807344</v>
      </c>
      <c r="BU29" s="2"/>
      <c r="BV29" s="2"/>
      <c r="BW29" s="2"/>
      <c r="BX29" s="2"/>
      <c r="BY29" s="3"/>
      <c r="BZ29" s="2">
        <v>43.2</v>
      </c>
      <c r="CA29" s="2">
        <v>20.2</v>
      </c>
      <c r="CB29" s="2">
        <v>21.8</v>
      </c>
      <c r="CC29" s="2">
        <f t="shared" si="66"/>
        <v>50.46296296296296</v>
      </c>
      <c r="CD29" s="3">
        <f t="shared" si="67"/>
        <v>107.92079207920793</v>
      </c>
      <c r="CE29" s="2"/>
      <c r="CF29" s="2"/>
      <c r="CG29" s="2"/>
      <c r="CH29" s="2"/>
      <c r="CI29" s="3"/>
      <c r="CJ29" s="2">
        <v>11.7</v>
      </c>
      <c r="CK29" s="2">
        <v>6.6</v>
      </c>
      <c r="CL29" s="2">
        <v>9.7</v>
      </c>
      <c r="CM29" s="2">
        <f t="shared" si="68"/>
        <v>82.9059829059829</v>
      </c>
      <c r="CN29" s="3">
        <f t="shared" si="69"/>
        <v>146.96969696969697</v>
      </c>
      <c r="CO29" s="2">
        <v>22.6</v>
      </c>
      <c r="CP29" s="2">
        <v>10</v>
      </c>
      <c r="CQ29" s="2">
        <v>12</v>
      </c>
      <c r="CR29" s="2">
        <f>CQ29/CO29*100</f>
        <v>53.09734513274336</v>
      </c>
      <c r="CS29" s="3">
        <f>CQ29/CP29*100</f>
        <v>120</v>
      </c>
      <c r="CT29" s="2"/>
      <c r="CU29" s="2"/>
      <c r="CV29" s="2"/>
      <c r="CW29" s="2"/>
      <c r="CX29" s="3"/>
      <c r="CY29" s="2"/>
      <c r="CZ29" s="2"/>
      <c r="DA29" s="2"/>
      <c r="DB29" s="2"/>
      <c r="DC29" s="3"/>
      <c r="DD29" s="2"/>
      <c r="DE29" s="2"/>
      <c r="DF29" s="2">
        <v>0</v>
      </c>
      <c r="DG29" s="2"/>
      <c r="DH29" s="3"/>
      <c r="DI29" s="2">
        <f t="shared" si="115"/>
        <v>2200</v>
      </c>
      <c r="DJ29" s="2">
        <f t="shared" si="8"/>
        <v>1276.2</v>
      </c>
      <c r="DK29" s="2">
        <f t="shared" si="8"/>
        <v>873.7</v>
      </c>
      <c r="DL29" s="2">
        <f t="shared" si="70"/>
        <v>39.71363636363637</v>
      </c>
      <c r="DM29" s="3">
        <f t="shared" si="71"/>
        <v>68.46105626077417</v>
      </c>
      <c r="DN29" s="2">
        <v>2032</v>
      </c>
      <c r="DO29" s="2">
        <v>1108.2</v>
      </c>
      <c r="DP29" s="2">
        <v>729</v>
      </c>
      <c r="DQ29" s="2">
        <f t="shared" si="72"/>
        <v>35.875984251968504</v>
      </c>
      <c r="DR29" s="3">
        <f t="shared" si="73"/>
        <v>65.78234975636167</v>
      </c>
      <c r="DS29" s="2">
        <v>25.5</v>
      </c>
      <c r="DT29" s="2">
        <v>25.5</v>
      </c>
      <c r="DU29" s="2">
        <v>12.7</v>
      </c>
      <c r="DV29" s="2">
        <f>DU29/DS29*100</f>
        <v>49.803921568627445</v>
      </c>
      <c r="DW29" s="3">
        <f>DU29/DT29*100</f>
        <v>49.803921568627445</v>
      </c>
      <c r="DX29" s="2"/>
      <c r="DY29" s="2"/>
      <c r="DZ29" s="2"/>
      <c r="EA29" s="2"/>
      <c r="EB29" s="3"/>
      <c r="EC29" s="2"/>
      <c r="ED29" s="2"/>
      <c r="EE29" s="2"/>
      <c r="EF29" s="2"/>
      <c r="EG29" s="3"/>
      <c r="EH29" s="2"/>
      <c r="EI29" s="2"/>
      <c r="EJ29" s="2"/>
      <c r="EK29" s="2"/>
      <c r="EL29" s="3"/>
      <c r="EM29" s="2">
        <v>21.1</v>
      </c>
      <c r="EN29" s="2">
        <v>21.1</v>
      </c>
      <c r="EO29" s="2">
        <v>10.6</v>
      </c>
      <c r="EP29" s="2">
        <f t="shared" si="74"/>
        <v>50.23696682464455</v>
      </c>
      <c r="EQ29" s="3">
        <f t="shared" si="75"/>
        <v>50.23696682464455</v>
      </c>
      <c r="ER29" s="2">
        <v>121.4</v>
      </c>
      <c r="ES29" s="2">
        <v>121.4</v>
      </c>
      <c r="ET29" s="2">
        <v>121.4</v>
      </c>
      <c r="EU29" s="2">
        <f t="shared" si="76"/>
        <v>100</v>
      </c>
      <c r="EV29" s="3">
        <f t="shared" si="77"/>
        <v>100</v>
      </c>
      <c r="EW29" s="2"/>
      <c r="EX29" s="2"/>
      <c r="EY29" s="2"/>
      <c r="EZ29" s="2"/>
      <c r="FA29" s="3"/>
      <c r="FB29" s="2">
        <f t="shared" si="78"/>
        <v>45863.200000000004</v>
      </c>
      <c r="FC29" s="2">
        <f t="shared" si="79"/>
        <v>0</v>
      </c>
      <c r="FD29" s="2">
        <f t="shared" si="79"/>
        <v>30838.200000000004</v>
      </c>
      <c r="FE29" s="2">
        <f t="shared" si="80"/>
        <v>67.23952973189834</v>
      </c>
      <c r="FF29" s="3" t="e">
        <f t="shared" si="81"/>
        <v>#DIV/0!</v>
      </c>
      <c r="FG29" s="2">
        <v>1726.9</v>
      </c>
      <c r="FH29" s="2"/>
      <c r="FI29" s="2">
        <v>783</v>
      </c>
      <c r="FJ29" s="2">
        <f t="shared" si="82"/>
        <v>45.341363136255715</v>
      </c>
      <c r="FK29" s="3" t="e">
        <f t="shared" si="83"/>
        <v>#DIV/0!</v>
      </c>
      <c r="FL29" s="2">
        <v>242.9</v>
      </c>
      <c r="FM29" s="2"/>
      <c r="FN29" s="2">
        <v>109.8</v>
      </c>
      <c r="FO29" s="2">
        <f t="shared" si="84"/>
        <v>45.203787566899955</v>
      </c>
      <c r="FP29" s="3" t="e">
        <f t="shared" si="85"/>
        <v>#DIV/0!</v>
      </c>
      <c r="FQ29" s="2">
        <v>409</v>
      </c>
      <c r="FR29" s="2"/>
      <c r="FS29" s="2">
        <v>206.4</v>
      </c>
      <c r="FT29" s="2">
        <f t="shared" si="86"/>
        <v>50.46454767726162</v>
      </c>
      <c r="FU29" s="3" t="e">
        <f t="shared" si="87"/>
        <v>#DIV/0!</v>
      </c>
      <c r="FV29" s="2">
        <v>12</v>
      </c>
      <c r="FW29" s="2"/>
      <c r="FX29" s="2">
        <v>12</v>
      </c>
      <c r="FY29" s="2">
        <f t="shared" si="88"/>
        <v>100</v>
      </c>
      <c r="FZ29" s="3" t="e">
        <f t="shared" si="89"/>
        <v>#DIV/0!</v>
      </c>
      <c r="GA29" s="2">
        <v>37837.3</v>
      </c>
      <c r="GB29" s="2"/>
      <c r="GC29" s="2">
        <v>24545.9</v>
      </c>
      <c r="GD29" s="2">
        <f t="shared" si="90"/>
        <v>64.8722292552587</v>
      </c>
      <c r="GE29" s="3" t="e">
        <f t="shared" si="91"/>
        <v>#DIV/0!</v>
      </c>
      <c r="GF29" s="2"/>
      <c r="GG29" s="2"/>
      <c r="GH29" s="2"/>
      <c r="GI29" s="2" t="e">
        <f t="shared" si="13"/>
        <v>#DIV/0!</v>
      </c>
      <c r="GJ29" s="3" t="e">
        <f t="shared" si="14"/>
        <v>#DIV/0!</v>
      </c>
      <c r="GK29" s="2">
        <v>960.6</v>
      </c>
      <c r="GL29" s="2"/>
      <c r="GM29" s="2">
        <v>527.7</v>
      </c>
      <c r="GN29" s="2">
        <f t="shared" si="92"/>
        <v>54.934415990006244</v>
      </c>
      <c r="GO29" s="3" t="e">
        <f t="shared" si="93"/>
        <v>#DIV/0!</v>
      </c>
      <c r="GP29" s="2">
        <v>4660.1</v>
      </c>
      <c r="GQ29" s="2"/>
      <c r="GR29" s="2">
        <v>4645</v>
      </c>
      <c r="GS29" s="2">
        <f t="shared" si="15"/>
        <v>99.67597261861333</v>
      </c>
      <c r="GT29" s="3" t="e">
        <f t="shared" si="16"/>
        <v>#DIV/0!</v>
      </c>
      <c r="GU29" s="2">
        <v>14.4</v>
      </c>
      <c r="GV29" s="2"/>
      <c r="GW29" s="2">
        <v>8.4</v>
      </c>
      <c r="GX29" s="2">
        <f t="shared" si="119"/>
        <v>58.333333333333336</v>
      </c>
      <c r="GY29" s="3" t="e">
        <f t="shared" si="120"/>
        <v>#DIV/0!</v>
      </c>
      <c r="GZ29" s="2">
        <f t="shared" si="17"/>
        <v>-42548.600000000006</v>
      </c>
      <c r="HA29" s="2">
        <f t="shared" si="17"/>
        <v>1645.3000000000002</v>
      </c>
      <c r="HB29" s="2">
        <f t="shared" si="17"/>
        <v>-29466.200000000004</v>
      </c>
      <c r="HC29" s="2">
        <f t="shared" si="94"/>
        <v>69.25304240327532</v>
      </c>
      <c r="HD29" s="3">
        <f t="shared" si="95"/>
        <v>-1790.931744970522</v>
      </c>
      <c r="HE29" s="2">
        <f t="shared" si="96"/>
        <v>42548.600000000006</v>
      </c>
      <c r="HF29" s="2">
        <f t="shared" si="18"/>
        <v>-1645.3000000000002</v>
      </c>
      <c r="HG29" s="2">
        <f t="shared" si="18"/>
        <v>29466.200000000004</v>
      </c>
      <c r="HH29" s="2">
        <f t="shared" si="97"/>
        <v>69.25304240327532</v>
      </c>
      <c r="HI29" s="3">
        <f t="shared" si="98"/>
        <v>-1790.931744970522</v>
      </c>
      <c r="HJ29" s="2"/>
      <c r="HK29" s="2"/>
      <c r="HL29" s="2"/>
      <c r="HM29" s="2"/>
      <c r="HN29" s="3"/>
      <c r="HO29" s="2"/>
      <c r="HP29" s="2"/>
      <c r="HQ29" s="2"/>
      <c r="HR29" s="2"/>
      <c r="HS29" s="3"/>
      <c r="HT29" s="2"/>
      <c r="HU29" s="2"/>
      <c r="HV29" s="2"/>
      <c r="HW29" s="2"/>
      <c r="HX29" s="3"/>
      <c r="HY29" s="2">
        <f t="shared" si="99"/>
        <v>42548.600000000006</v>
      </c>
      <c r="HZ29" s="2">
        <f t="shared" si="99"/>
        <v>-1645.3000000000002</v>
      </c>
      <c r="IA29" s="2">
        <f t="shared" si="99"/>
        <v>29466.200000000004</v>
      </c>
      <c r="IB29" s="2">
        <f t="shared" si="100"/>
        <v>69.25304240327532</v>
      </c>
      <c r="IC29" s="3">
        <f t="shared" si="101"/>
        <v>-1790.931744970522</v>
      </c>
      <c r="ID29" s="2">
        <f t="shared" si="102"/>
        <v>-3314.6</v>
      </c>
      <c r="IE29" s="2">
        <f t="shared" si="19"/>
        <v>-1645.3000000000002</v>
      </c>
      <c r="IF29" s="2">
        <f t="shared" si="19"/>
        <v>-1372</v>
      </c>
      <c r="IG29" s="2">
        <f t="shared" si="103"/>
        <v>41.39262656127436</v>
      </c>
      <c r="IH29" s="3">
        <f t="shared" si="104"/>
        <v>83.38904759010514</v>
      </c>
      <c r="II29" s="2">
        <f t="shared" si="20"/>
        <v>45863.200000000004</v>
      </c>
      <c r="IJ29" s="2">
        <f t="shared" si="20"/>
        <v>0</v>
      </c>
      <c r="IK29" s="2">
        <f t="shared" si="20"/>
        <v>30838.200000000004</v>
      </c>
      <c r="IL29" s="2">
        <f t="shared" si="105"/>
        <v>67.23952973189834</v>
      </c>
      <c r="IM29" s="3" t="e">
        <f t="shared" si="106"/>
        <v>#DIV/0!</v>
      </c>
      <c r="IN29" s="3">
        <v>46.7</v>
      </c>
      <c r="IO29" s="3">
        <v>108.7</v>
      </c>
      <c r="IP29" s="3">
        <v>0</v>
      </c>
      <c r="IQ29" s="3">
        <v>0</v>
      </c>
      <c r="IR29" s="6"/>
    </row>
    <row r="30" spans="1:252" ht="17.25" customHeight="1">
      <c r="A30" s="13">
        <v>24</v>
      </c>
      <c r="B30" s="15" t="s">
        <v>85</v>
      </c>
      <c r="C30" s="2">
        <f t="shared" si="45"/>
        <v>2582.7000000000003</v>
      </c>
      <c r="D30" s="2">
        <f t="shared" si="0"/>
        <v>1570.5</v>
      </c>
      <c r="E30" s="2">
        <f t="shared" si="0"/>
        <v>1473.3</v>
      </c>
      <c r="F30" s="2">
        <f t="shared" si="107"/>
        <v>57.04495295620862</v>
      </c>
      <c r="G30" s="3">
        <f t="shared" si="108"/>
        <v>93.810888252149</v>
      </c>
      <c r="H30" s="2">
        <f t="shared" si="1"/>
        <v>1168.4</v>
      </c>
      <c r="I30" s="2">
        <f t="shared" si="1"/>
        <v>477.5</v>
      </c>
      <c r="J30" s="2">
        <f t="shared" si="1"/>
        <v>693.5</v>
      </c>
      <c r="K30" s="2">
        <f t="shared" si="109"/>
        <v>59.35467305717219</v>
      </c>
      <c r="L30" s="3">
        <f t="shared" si="110"/>
        <v>145.23560209424085</v>
      </c>
      <c r="M30" s="2">
        <f t="shared" si="46"/>
        <v>1099.9</v>
      </c>
      <c r="N30" s="2">
        <f t="shared" si="2"/>
        <v>449.1</v>
      </c>
      <c r="O30" s="2">
        <f t="shared" si="2"/>
        <v>597.4</v>
      </c>
      <c r="P30" s="2">
        <f t="shared" si="47"/>
        <v>54.31402854804982</v>
      </c>
      <c r="Q30" s="3">
        <f t="shared" si="48"/>
        <v>133.02159875306168</v>
      </c>
      <c r="R30" s="2">
        <f t="shared" si="49"/>
        <v>797.7</v>
      </c>
      <c r="S30" s="2">
        <f t="shared" si="3"/>
        <v>350.5</v>
      </c>
      <c r="T30" s="2">
        <f t="shared" si="3"/>
        <v>483.6</v>
      </c>
      <c r="U30" s="2">
        <f t="shared" si="50"/>
        <v>60.624294847687096</v>
      </c>
      <c r="V30" s="3">
        <f t="shared" si="51"/>
        <v>137.97432239657633</v>
      </c>
      <c r="W30" s="2">
        <v>797.7</v>
      </c>
      <c r="X30" s="2">
        <v>350.5</v>
      </c>
      <c r="Y30" s="2">
        <v>483.6</v>
      </c>
      <c r="Z30" s="2">
        <f t="shared" si="52"/>
        <v>60.624294847687096</v>
      </c>
      <c r="AA30" s="3">
        <f t="shared" si="53"/>
        <v>137.97432239657633</v>
      </c>
      <c r="AB30" s="2"/>
      <c r="AC30" s="2"/>
      <c r="AD30" s="2"/>
      <c r="AE30" s="2"/>
      <c r="AF30" s="3"/>
      <c r="AG30" s="2"/>
      <c r="AH30" s="2"/>
      <c r="AI30" s="2"/>
      <c r="AJ30" s="2"/>
      <c r="AK30" s="3"/>
      <c r="AL30" s="2">
        <f t="shared" si="114"/>
        <v>302.2</v>
      </c>
      <c r="AM30" s="2">
        <f t="shared" si="5"/>
        <v>98.6</v>
      </c>
      <c r="AN30" s="2">
        <f t="shared" si="5"/>
        <v>113.8</v>
      </c>
      <c r="AO30" s="2">
        <f t="shared" si="54"/>
        <v>37.65718067504963</v>
      </c>
      <c r="AP30" s="3">
        <f t="shared" si="55"/>
        <v>115.4158215010142</v>
      </c>
      <c r="AQ30" s="2">
        <v>27.8</v>
      </c>
      <c r="AR30" s="2"/>
      <c r="AS30" s="2">
        <v>2.5</v>
      </c>
      <c r="AT30" s="2">
        <f t="shared" si="56"/>
        <v>8.992805755395683</v>
      </c>
      <c r="AU30" s="3"/>
      <c r="AV30" s="2">
        <v>274.4</v>
      </c>
      <c r="AW30" s="2">
        <v>98.6</v>
      </c>
      <c r="AX30" s="2">
        <v>111.3</v>
      </c>
      <c r="AY30" s="2">
        <f t="shared" si="57"/>
        <v>40.56122448979592</v>
      </c>
      <c r="AZ30" s="3">
        <f t="shared" si="58"/>
        <v>112.88032454361054</v>
      </c>
      <c r="BA30" s="2"/>
      <c r="BB30" s="2"/>
      <c r="BC30" s="2"/>
      <c r="BD30" s="2"/>
      <c r="BE30" s="3"/>
      <c r="BF30" s="2">
        <f t="shared" si="59"/>
        <v>68.5</v>
      </c>
      <c r="BG30" s="2">
        <f t="shared" si="6"/>
        <v>28.4</v>
      </c>
      <c r="BH30" s="2">
        <f t="shared" si="6"/>
        <v>96.1</v>
      </c>
      <c r="BI30" s="2">
        <f t="shared" si="60"/>
        <v>140.2919708029197</v>
      </c>
      <c r="BJ30" s="3">
        <f t="shared" si="61"/>
        <v>338.38028169014086</v>
      </c>
      <c r="BK30" s="2">
        <f t="shared" si="118"/>
        <v>39.1</v>
      </c>
      <c r="BL30" s="2">
        <f t="shared" si="7"/>
        <v>13.5</v>
      </c>
      <c r="BM30" s="2">
        <f t="shared" si="7"/>
        <v>19.9</v>
      </c>
      <c r="BN30" s="2">
        <f t="shared" si="62"/>
        <v>50.89514066496164</v>
      </c>
      <c r="BO30" s="3">
        <f t="shared" si="63"/>
        <v>147.4074074074074</v>
      </c>
      <c r="BP30" s="2">
        <v>39.1</v>
      </c>
      <c r="BQ30" s="2">
        <v>13.5</v>
      </c>
      <c r="BR30" s="2">
        <v>19.9</v>
      </c>
      <c r="BS30" s="2">
        <f t="shared" si="64"/>
        <v>50.89514066496164</v>
      </c>
      <c r="BT30" s="3">
        <f t="shared" si="65"/>
        <v>147.4074074074074</v>
      </c>
      <c r="BU30" s="2"/>
      <c r="BV30" s="2"/>
      <c r="BW30" s="2"/>
      <c r="BX30" s="2"/>
      <c r="BY30" s="3"/>
      <c r="BZ30" s="2"/>
      <c r="CA30" s="2"/>
      <c r="CB30" s="2"/>
      <c r="CC30" s="2"/>
      <c r="CD30" s="3"/>
      <c r="CE30" s="2"/>
      <c r="CF30" s="2"/>
      <c r="CG30" s="2"/>
      <c r="CH30" s="2"/>
      <c r="CI30" s="3"/>
      <c r="CJ30" s="2">
        <v>5.4</v>
      </c>
      <c r="CK30" s="2">
        <v>2.9</v>
      </c>
      <c r="CL30" s="2">
        <v>2.9</v>
      </c>
      <c r="CM30" s="2">
        <f t="shared" si="68"/>
        <v>53.703703703703695</v>
      </c>
      <c r="CN30" s="3">
        <f t="shared" si="69"/>
        <v>100</v>
      </c>
      <c r="CO30" s="2">
        <v>24</v>
      </c>
      <c r="CP30" s="2">
        <v>12</v>
      </c>
      <c r="CQ30" s="2">
        <v>12.6</v>
      </c>
      <c r="CR30" s="2">
        <f>CQ30/CO30*100</f>
        <v>52.5</v>
      </c>
      <c r="CS30" s="3">
        <f>CQ30/CP30*100</f>
        <v>105</v>
      </c>
      <c r="CT30" s="2"/>
      <c r="CU30" s="2"/>
      <c r="CV30" s="2"/>
      <c r="CW30" s="2"/>
      <c r="CX30" s="3"/>
      <c r="CY30" s="2"/>
      <c r="CZ30" s="2"/>
      <c r="DA30" s="2">
        <v>60.7</v>
      </c>
      <c r="DB30" s="2"/>
      <c r="DC30" s="3"/>
      <c r="DD30" s="2"/>
      <c r="DE30" s="2"/>
      <c r="DF30" s="2">
        <v>0</v>
      </c>
      <c r="DG30" s="2"/>
      <c r="DH30" s="3"/>
      <c r="DI30" s="2">
        <f t="shared" si="115"/>
        <v>1414.3000000000002</v>
      </c>
      <c r="DJ30" s="2">
        <f t="shared" si="8"/>
        <v>1093</v>
      </c>
      <c r="DK30" s="2">
        <f t="shared" si="8"/>
        <v>779.8</v>
      </c>
      <c r="DL30" s="2">
        <f t="shared" si="70"/>
        <v>55.13681679983029</v>
      </c>
      <c r="DM30" s="3">
        <f t="shared" si="71"/>
        <v>71.34492223238792</v>
      </c>
      <c r="DN30" s="2">
        <v>926.5</v>
      </c>
      <c r="DO30" s="2">
        <v>605.2</v>
      </c>
      <c r="DP30" s="2">
        <v>303</v>
      </c>
      <c r="DQ30" s="2">
        <f t="shared" si="72"/>
        <v>32.70372369131139</v>
      </c>
      <c r="DR30" s="3">
        <f t="shared" si="73"/>
        <v>50.066093853271646</v>
      </c>
      <c r="DS30" s="2">
        <v>355.5</v>
      </c>
      <c r="DT30" s="2">
        <v>355.5</v>
      </c>
      <c r="DU30" s="2">
        <v>350</v>
      </c>
      <c r="DV30" s="2">
        <f>DU30/DS30*100</f>
        <v>98.45288326300985</v>
      </c>
      <c r="DW30" s="3">
        <f>DU30/DT30*100</f>
        <v>98.45288326300985</v>
      </c>
      <c r="DX30" s="2"/>
      <c r="DY30" s="2"/>
      <c r="DZ30" s="2"/>
      <c r="EA30" s="2"/>
      <c r="EB30" s="3"/>
      <c r="EC30" s="2"/>
      <c r="ED30" s="2"/>
      <c r="EE30" s="2"/>
      <c r="EF30" s="2"/>
      <c r="EG30" s="3"/>
      <c r="EH30" s="2"/>
      <c r="EI30" s="2"/>
      <c r="EJ30" s="2"/>
      <c r="EK30" s="2"/>
      <c r="EL30" s="3"/>
      <c r="EM30" s="2">
        <v>10.9</v>
      </c>
      <c r="EN30" s="2">
        <v>10.9</v>
      </c>
      <c r="EO30" s="2">
        <v>5.4</v>
      </c>
      <c r="EP30" s="2">
        <f t="shared" si="74"/>
        <v>49.54128440366973</v>
      </c>
      <c r="EQ30" s="3">
        <f t="shared" si="75"/>
        <v>49.54128440366973</v>
      </c>
      <c r="ER30" s="2">
        <v>121.4</v>
      </c>
      <c r="ES30" s="2">
        <v>121.4</v>
      </c>
      <c r="ET30" s="2">
        <v>121.4</v>
      </c>
      <c r="EU30" s="2">
        <f t="shared" si="76"/>
        <v>100</v>
      </c>
      <c r="EV30" s="3">
        <f t="shared" si="77"/>
        <v>100</v>
      </c>
      <c r="EW30" s="2"/>
      <c r="EX30" s="2"/>
      <c r="EY30" s="2"/>
      <c r="EZ30" s="2"/>
      <c r="FA30" s="3"/>
      <c r="FB30" s="2">
        <f t="shared" si="78"/>
        <v>0</v>
      </c>
      <c r="FC30" s="2">
        <f t="shared" si="79"/>
        <v>0</v>
      </c>
      <c r="FD30" s="2">
        <f t="shared" si="79"/>
        <v>0</v>
      </c>
      <c r="FE30" s="2" t="e">
        <f t="shared" si="80"/>
        <v>#DIV/0!</v>
      </c>
      <c r="FF30" s="3" t="e">
        <f t="shared" si="81"/>
        <v>#DIV/0!</v>
      </c>
      <c r="FG30" s="2"/>
      <c r="FH30" s="2"/>
      <c r="FI30" s="2"/>
      <c r="FJ30" s="2" t="e">
        <f t="shared" si="82"/>
        <v>#DIV/0!</v>
      </c>
      <c r="FK30" s="3" t="e">
        <f t="shared" si="83"/>
        <v>#DIV/0!</v>
      </c>
      <c r="FL30" s="2"/>
      <c r="FM30" s="2"/>
      <c r="FN30" s="2"/>
      <c r="FO30" s="2" t="e">
        <f t="shared" si="84"/>
        <v>#DIV/0!</v>
      </c>
      <c r="FP30" s="3" t="e">
        <f t="shared" si="85"/>
        <v>#DIV/0!</v>
      </c>
      <c r="FQ30" s="2"/>
      <c r="FR30" s="2"/>
      <c r="FS30" s="2"/>
      <c r="FT30" s="2"/>
      <c r="FU30" s="3"/>
      <c r="FV30" s="2"/>
      <c r="FW30" s="2"/>
      <c r="FX30" s="2"/>
      <c r="FY30" s="2" t="e">
        <f t="shared" si="88"/>
        <v>#DIV/0!</v>
      </c>
      <c r="FZ30" s="3" t="e">
        <f t="shared" si="89"/>
        <v>#DIV/0!</v>
      </c>
      <c r="GA30" s="2"/>
      <c r="GB30" s="2"/>
      <c r="GC30" s="2"/>
      <c r="GD30" s="2" t="e">
        <f t="shared" si="90"/>
        <v>#DIV/0!</v>
      </c>
      <c r="GE30" s="3" t="e">
        <f t="shared" si="91"/>
        <v>#DIV/0!</v>
      </c>
      <c r="GF30" s="2"/>
      <c r="GG30" s="2"/>
      <c r="GH30" s="2"/>
      <c r="GI30" s="2" t="e">
        <f t="shared" si="13"/>
        <v>#DIV/0!</v>
      </c>
      <c r="GJ30" s="3" t="e">
        <f t="shared" si="14"/>
        <v>#DIV/0!</v>
      </c>
      <c r="GK30" s="2"/>
      <c r="GL30" s="2"/>
      <c r="GM30" s="2"/>
      <c r="GN30" s="2" t="e">
        <f t="shared" si="92"/>
        <v>#DIV/0!</v>
      </c>
      <c r="GO30" s="3" t="e">
        <f t="shared" si="93"/>
        <v>#DIV/0!</v>
      </c>
      <c r="GP30" s="2"/>
      <c r="GQ30" s="2"/>
      <c r="GR30" s="2"/>
      <c r="GS30" s="2" t="e">
        <f t="shared" si="15"/>
        <v>#DIV/0!</v>
      </c>
      <c r="GT30" s="3" t="e">
        <f t="shared" si="16"/>
        <v>#DIV/0!</v>
      </c>
      <c r="GU30" s="2"/>
      <c r="GV30" s="2"/>
      <c r="GW30" s="2"/>
      <c r="GX30" s="2" t="e">
        <f t="shared" si="119"/>
        <v>#DIV/0!</v>
      </c>
      <c r="GY30" s="3" t="e">
        <f t="shared" si="120"/>
        <v>#DIV/0!</v>
      </c>
      <c r="GZ30" s="2">
        <f t="shared" si="17"/>
        <v>2582.7000000000003</v>
      </c>
      <c r="HA30" s="2">
        <f t="shared" si="17"/>
        <v>1570.5</v>
      </c>
      <c r="HB30" s="2">
        <f t="shared" si="17"/>
        <v>1473.3</v>
      </c>
      <c r="HC30" s="2">
        <f t="shared" si="94"/>
        <v>57.04495295620862</v>
      </c>
      <c r="HD30" s="3">
        <f t="shared" si="95"/>
        <v>93.810888252149</v>
      </c>
      <c r="HE30" s="2">
        <f t="shared" si="96"/>
        <v>-2582.7000000000003</v>
      </c>
      <c r="HF30" s="2">
        <f t="shared" si="18"/>
        <v>-1570.5</v>
      </c>
      <c r="HG30" s="2">
        <f t="shared" si="18"/>
        <v>-1473.3</v>
      </c>
      <c r="HH30" s="2">
        <f t="shared" si="97"/>
        <v>57.04495295620862</v>
      </c>
      <c r="HI30" s="3">
        <f t="shared" si="98"/>
        <v>93.810888252149</v>
      </c>
      <c r="HJ30" s="2"/>
      <c r="HK30" s="2"/>
      <c r="HL30" s="2"/>
      <c r="HM30" s="2"/>
      <c r="HN30" s="3"/>
      <c r="HO30" s="2"/>
      <c r="HP30" s="2"/>
      <c r="HQ30" s="2"/>
      <c r="HR30" s="2"/>
      <c r="HS30" s="3"/>
      <c r="HT30" s="2"/>
      <c r="HU30" s="2"/>
      <c r="HV30" s="2"/>
      <c r="HW30" s="2"/>
      <c r="HX30" s="3"/>
      <c r="HY30" s="2">
        <f t="shared" si="99"/>
        <v>-2582.7000000000003</v>
      </c>
      <c r="HZ30" s="2">
        <f t="shared" si="99"/>
        <v>-1570.5</v>
      </c>
      <c r="IA30" s="2">
        <f t="shared" si="99"/>
        <v>-1473.3</v>
      </c>
      <c r="IB30" s="2">
        <f t="shared" si="100"/>
        <v>57.04495295620862</v>
      </c>
      <c r="IC30" s="3">
        <f t="shared" si="101"/>
        <v>93.810888252149</v>
      </c>
      <c r="ID30" s="2">
        <f t="shared" si="102"/>
        <v>-2582.7000000000003</v>
      </c>
      <c r="IE30" s="2">
        <f t="shared" si="19"/>
        <v>-1570.5</v>
      </c>
      <c r="IF30" s="2">
        <f t="shared" si="19"/>
        <v>-1473.3</v>
      </c>
      <c r="IG30" s="2">
        <f t="shared" si="103"/>
        <v>57.04495295620862</v>
      </c>
      <c r="IH30" s="3">
        <f t="shared" si="104"/>
        <v>93.810888252149</v>
      </c>
      <c r="II30" s="2">
        <f t="shared" si="20"/>
        <v>0</v>
      </c>
      <c r="IJ30" s="2">
        <f t="shared" si="20"/>
        <v>0</v>
      </c>
      <c r="IK30" s="2">
        <f t="shared" si="20"/>
        <v>0</v>
      </c>
      <c r="IL30" s="2" t="e">
        <f t="shared" si="105"/>
        <v>#DIV/0!</v>
      </c>
      <c r="IM30" s="3" t="e">
        <f t="shared" si="106"/>
        <v>#DIV/0!</v>
      </c>
      <c r="IN30" s="3">
        <v>17.5</v>
      </c>
      <c r="IO30" s="3">
        <v>188.2</v>
      </c>
      <c r="IP30" s="3">
        <v>0</v>
      </c>
      <c r="IQ30" s="3">
        <v>0</v>
      </c>
      <c r="IR30" s="6"/>
    </row>
    <row r="31" spans="1:252" ht="15.75" customHeight="1">
      <c r="A31" s="13">
        <v>25</v>
      </c>
      <c r="B31" s="15" t="s">
        <v>86</v>
      </c>
      <c r="C31" s="2">
        <f t="shared" si="45"/>
        <v>3408.1</v>
      </c>
      <c r="D31" s="2">
        <f t="shared" si="0"/>
        <v>1824.8999999999999</v>
      </c>
      <c r="E31" s="2">
        <f t="shared" si="0"/>
        <v>1298.3999999999999</v>
      </c>
      <c r="F31" s="2">
        <f t="shared" si="107"/>
        <v>38.09747366567882</v>
      </c>
      <c r="G31" s="3">
        <f t="shared" si="108"/>
        <v>71.14910406049646</v>
      </c>
      <c r="H31" s="2">
        <f t="shared" si="1"/>
        <v>647.5</v>
      </c>
      <c r="I31" s="2">
        <f t="shared" si="1"/>
        <v>86.6</v>
      </c>
      <c r="J31" s="2">
        <f t="shared" si="1"/>
        <v>138.7</v>
      </c>
      <c r="K31" s="2">
        <f t="shared" si="109"/>
        <v>21.420849420849418</v>
      </c>
      <c r="L31" s="3">
        <f t="shared" si="110"/>
        <v>160.16166281755196</v>
      </c>
      <c r="M31" s="2">
        <f t="shared" si="46"/>
        <v>475.5</v>
      </c>
      <c r="N31" s="2">
        <f t="shared" si="2"/>
        <v>31.200000000000003</v>
      </c>
      <c r="O31" s="2">
        <f t="shared" si="2"/>
        <v>55.6</v>
      </c>
      <c r="P31" s="2">
        <f t="shared" si="47"/>
        <v>11.692954784437434</v>
      </c>
      <c r="Q31" s="3">
        <f t="shared" si="48"/>
        <v>178.2051282051282</v>
      </c>
      <c r="R31" s="2">
        <f t="shared" si="49"/>
        <v>64.5</v>
      </c>
      <c r="S31" s="2">
        <f t="shared" si="3"/>
        <v>22.1</v>
      </c>
      <c r="T31" s="2">
        <f t="shared" si="3"/>
        <v>34</v>
      </c>
      <c r="U31" s="2">
        <f t="shared" si="50"/>
        <v>52.71317829457365</v>
      </c>
      <c r="V31" s="3">
        <f t="shared" si="51"/>
        <v>153.84615384615384</v>
      </c>
      <c r="W31" s="2">
        <v>64.5</v>
      </c>
      <c r="X31" s="2">
        <v>22.1</v>
      </c>
      <c r="Y31" s="2">
        <v>34</v>
      </c>
      <c r="Z31" s="2">
        <f t="shared" si="52"/>
        <v>52.71317829457365</v>
      </c>
      <c r="AA31" s="3">
        <f t="shared" si="53"/>
        <v>153.84615384615384</v>
      </c>
      <c r="AB31" s="2"/>
      <c r="AC31" s="2"/>
      <c r="AD31" s="2"/>
      <c r="AE31" s="2"/>
      <c r="AF31" s="3"/>
      <c r="AG31" s="2"/>
      <c r="AH31" s="2"/>
      <c r="AI31" s="2"/>
      <c r="AJ31" s="2"/>
      <c r="AK31" s="3"/>
      <c r="AL31" s="2">
        <f t="shared" si="114"/>
        <v>411</v>
      </c>
      <c r="AM31" s="2">
        <f t="shared" si="5"/>
        <v>9.1</v>
      </c>
      <c r="AN31" s="2">
        <f t="shared" si="5"/>
        <v>20.2</v>
      </c>
      <c r="AO31" s="2">
        <f t="shared" si="54"/>
        <v>4.914841849148418</v>
      </c>
      <c r="AP31" s="3">
        <f t="shared" si="55"/>
        <v>221.97802197802199</v>
      </c>
      <c r="AQ31" s="2">
        <v>18.3</v>
      </c>
      <c r="AR31" s="2"/>
      <c r="AS31" s="2">
        <v>1.2</v>
      </c>
      <c r="AT31" s="2">
        <f t="shared" si="56"/>
        <v>6.557377049180327</v>
      </c>
      <c r="AU31" s="3"/>
      <c r="AV31" s="2">
        <v>392.7</v>
      </c>
      <c r="AW31" s="2">
        <v>9.1</v>
      </c>
      <c r="AX31" s="2">
        <v>19</v>
      </c>
      <c r="AY31" s="2">
        <f t="shared" si="57"/>
        <v>4.838298955946015</v>
      </c>
      <c r="AZ31" s="3">
        <f t="shared" si="58"/>
        <v>208.79120879120882</v>
      </c>
      <c r="BA31" s="2"/>
      <c r="BB31" s="2"/>
      <c r="BC31" s="2">
        <v>1.4</v>
      </c>
      <c r="BD31" s="2"/>
      <c r="BE31" s="3"/>
      <c r="BF31" s="2">
        <f t="shared" si="59"/>
        <v>172</v>
      </c>
      <c r="BG31" s="2">
        <f t="shared" si="6"/>
        <v>55.4</v>
      </c>
      <c r="BH31" s="2">
        <f t="shared" si="6"/>
        <v>83.1</v>
      </c>
      <c r="BI31" s="2">
        <f t="shared" si="60"/>
        <v>48.31395348837209</v>
      </c>
      <c r="BJ31" s="3">
        <f t="shared" si="61"/>
        <v>150</v>
      </c>
      <c r="BK31" s="2">
        <f t="shared" si="118"/>
        <v>124.5</v>
      </c>
      <c r="BL31" s="2">
        <f t="shared" si="7"/>
        <v>50.4</v>
      </c>
      <c r="BM31" s="2">
        <f t="shared" si="7"/>
        <v>78.1</v>
      </c>
      <c r="BN31" s="2">
        <f t="shared" si="62"/>
        <v>62.730923694779115</v>
      </c>
      <c r="BO31" s="3">
        <f t="shared" si="63"/>
        <v>154.96031746031744</v>
      </c>
      <c r="BP31" s="2">
        <v>74.5</v>
      </c>
      <c r="BQ31" s="2">
        <v>25</v>
      </c>
      <c r="BR31" s="2">
        <v>35.3</v>
      </c>
      <c r="BS31" s="2">
        <f t="shared" si="64"/>
        <v>47.382550335570464</v>
      </c>
      <c r="BT31" s="3">
        <f t="shared" si="65"/>
        <v>141.2</v>
      </c>
      <c r="BU31" s="2"/>
      <c r="BV31" s="2"/>
      <c r="BW31" s="2"/>
      <c r="BX31" s="2"/>
      <c r="BY31" s="3"/>
      <c r="BZ31" s="2">
        <v>50</v>
      </c>
      <c r="CA31" s="2">
        <v>25.4</v>
      </c>
      <c r="CB31" s="2">
        <v>42.8</v>
      </c>
      <c r="CC31" s="2">
        <f t="shared" si="66"/>
        <v>85.6</v>
      </c>
      <c r="CD31" s="3">
        <f t="shared" si="67"/>
        <v>168.50393700787401</v>
      </c>
      <c r="CE31" s="2"/>
      <c r="CF31" s="2"/>
      <c r="CG31" s="2"/>
      <c r="CH31" s="2"/>
      <c r="CI31" s="3"/>
      <c r="CJ31" s="2">
        <f>10.7+36.8</f>
        <v>47.5</v>
      </c>
      <c r="CK31" s="2">
        <v>5</v>
      </c>
      <c r="CL31" s="2">
        <v>5</v>
      </c>
      <c r="CM31" s="2">
        <f t="shared" si="68"/>
        <v>10.526315789473683</v>
      </c>
      <c r="CN31" s="3">
        <f t="shared" si="69"/>
        <v>100</v>
      </c>
      <c r="CO31" s="2"/>
      <c r="CP31" s="2"/>
      <c r="CQ31" s="2"/>
      <c r="CR31" s="2"/>
      <c r="CS31" s="3"/>
      <c r="CT31" s="2"/>
      <c r="CU31" s="2"/>
      <c r="CV31" s="2"/>
      <c r="CW31" s="2"/>
      <c r="CX31" s="3"/>
      <c r="CY31" s="2"/>
      <c r="CZ31" s="2"/>
      <c r="DA31" s="2"/>
      <c r="DB31" s="2"/>
      <c r="DC31" s="3"/>
      <c r="DD31" s="2"/>
      <c r="DE31" s="2"/>
      <c r="DF31" s="2">
        <v>0</v>
      </c>
      <c r="DG31" s="2"/>
      <c r="DH31" s="3"/>
      <c r="DI31" s="2">
        <f t="shared" si="115"/>
        <v>2760.6</v>
      </c>
      <c r="DJ31" s="2">
        <f t="shared" si="8"/>
        <v>1738.3</v>
      </c>
      <c r="DK31" s="2">
        <f t="shared" si="8"/>
        <v>1159.6999999999998</v>
      </c>
      <c r="DL31" s="2">
        <f t="shared" si="70"/>
        <v>42.00898355429978</v>
      </c>
      <c r="DM31" s="3">
        <f t="shared" si="71"/>
        <v>66.71460622447218</v>
      </c>
      <c r="DN31" s="2">
        <v>2462.2</v>
      </c>
      <c r="DO31" s="2">
        <v>1635.9</v>
      </c>
      <c r="DP31" s="2">
        <v>1101.5</v>
      </c>
      <c r="DQ31" s="2">
        <f t="shared" si="72"/>
        <v>44.73641458857932</v>
      </c>
      <c r="DR31" s="3">
        <f t="shared" si="73"/>
        <v>67.33296656274833</v>
      </c>
      <c r="DS31" s="2">
        <v>5.5</v>
      </c>
      <c r="DT31" s="2">
        <v>5.5</v>
      </c>
      <c r="DU31" s="2"/>
      <c r="DV31" s="2"/>
      <c r="DW31" s="3"/>
      <c r="DX31" s="2"/>
      <c r="DY31" s="2"/>
      <c r="DZ31" s="2"/>
      <c r="EA31" s="2"/>
      <c r="EB31" s="3"/>
      <c r="EC31" s="2"/>
      <c r="ED31" s="2"/>
      <c r="EE31" s="2"/>
      <c r="EF31" s="2"/>
      <c r="EG31" s="3"/>
      <c r="EH31" s="2"/>
      <c r="EI31" s="2"/>
      <c r="EJ31" s="2"/>
      <c r="EK31" s="2"/>
      <c r="EL31" s="3"/>
      <c r="EM31" s="2">
        <v>13.3</v>
      </c>
      <c r="EN31" s="2">
        <v>13.3</v>
      </c>
      <c r="EO31" s="2">
        <v>6.6</v>
      </c>
      <c r="EP31" s="2">
        <f t="shared" si="74"/>
        <v>49.62406015037594</v>
      </c>
      <c r="EQ31" s="3">
        <f t="shared" si="75"/>
        <v>49.62406015037594</v>
      </c>
      <c r="ER31" s="2">
        <v>48.6</v>
      </c>
      <c r="ES31" s="2">
        <v>48.6</v>
      </c>
      <c r="ET31" s="2">
        <v>48.6</v>
      </c>
      <c r="EU31" s="2">
        <f t="shared" si="76"/>
        <v>100</v>
      </c>
      <c r="EV31" s="3">
        <f t="shared" si="77"/>
        <v>100</v>
      </c>
      <c r="EW31" s="2">
        <v>231</v>
      </c>
      <c r="EX31" s="2">
        <v>35</v>
      </c>
      <c r="EY31" s="2">
        <v>3</v>
      </c>
      <c r="EZ31" s="2">
        <f>EY31/EW31*100</f>
        <v>1.2987012987012987</v>
      </c>
      <c r="FA31" s="3">
        <f>EY31/EX31*100</f>
        <v>8.571428571428571</v>
      </c>
      <c r="FB31" s="2">
        <f t="shared" si="78"/>
        <v>0</v>
      </c>
      <c r="FC31" s="2">
        <f t="shared" si="79"/>
        <v>0</v>
      </c>
      <c r="FD31" s="2">
        <f t="shared" si="79"/>
        <v>0</v>
      </c>
      <c r="FE31" s="2" t="e">
        <f t="shared" si="80"/>
        <v>#DIV/0!</v>
      </c>
      <c r="FF31" s="3" t="e">
        <f t="shared" si="81"/>
        <v>#DIV/0!</v>
      </c>
      <c r="FG31" s="2"/>
      <c r="FH31" s="2"/>
      <c r="FI31" s="2"/>
      <c r="FJ31" s="2" t="e">
        <f t="shared" si="82"/>
        <v>#DIV/0!</v>
      </c>
      <c r="FK31" s="3" t="e">
        <f t="shared" si="83"/>
        <v>#DIV/0!</v>
      </c>
      <c r="FL31" s="2"/>
      <c r="FM31" s="2"/>
      <c r="FN31" s="2"/>
      <c r="FO31" s="2" t="e">
        <f t="shared" si="84"/>
        <v>#DIV/0!</v>
      </c>
      <c r="FP31" s="3" t="e">
        <f t="shared" si="85"/>
        <v>#DIV/0!</v>
      </c>
      <c r="FQ31" s="2"/>
      <c r="FR31" s="2"/>
      <c r="FS31" s="2"/>
      <c r="FT31" s="2" t="e">
        <f t="shared" si="86"/>
        <v>#DIV/0!</v>
      </c>
      <c r="FU31" s="3" t="e">
        <f t="shared" si="87"/>
        <v>#DIV/0!</v>
      </c>
      <c r="FV31" s="2"/>
      <c r="FW31" s="2"/>
      <c r="FX31" s="2"/>
      <c r="FY31" s="2" t="e">
        <f t="shared" si="88"/>
        <v>#DIV/0!</v>
      </c>
      <c r="FZ31" s="3" t="e">
        <f t="shared" si="89"/>
        <v>#DIV/0!</v>
      </c>
      <c r="GA31" s="2"/>
      <c r="GB31" s="2"/>
      <c r="GC31" s="2"/>
      <c r="GD31" s="2" t="e">
        <f t="shared" si="90"/>
        <v>#DIV/0!</v>
      </c>
      <c r="GE31" s="3" t="e">
        <f t="shared" si="91"/>
        <v>#DIV/0!</v>
      </c>
      <c r="GF31" s="2"/>
      <c r="GG31" s="2"/>
      <c r="GH31" s="2"/>
      <c r="GI31" s="2" t="e">
        <f t="shared" si="13"/>
        <v>#DIV/0!</v>
      </c>
      <c r="GJ31" s="3" t="e">
        <f t="shared" si="14"/>
        <v>#DIV/0!</v>
      </c>
      <c r="GK31" s="2"/>
      <c r="GL31" s="2"/>
      <c r="GM31" s="2"/>
      <c r="GN31" s="2" t="e">
        <f t="shared" si="92"/>
        <v>#DIV/0!</v>
      </c>
      <c r="GO31" s="3" t="e">
        <f t="shared" si="93"/>
        <v>#DIV/0!</v>
      </c>
      <c r="GP31" s="2"/>
      <c r="GQ31" s="2"/>
      <c r="GR31" s="2"/>
      <c r="GS31" s="2" t="e">
        <f t="shared" si="15"/>
        <v>#DIV/0!</v>
      </c>
      <c r="GT31" s="3" t="e">
        <f t="shared" si="16"/>
        <v>#DIV/0!</v>
      </c>
      <c r="GU31" s="2"/>
      <c r="GV31" s="2"/>
      <c r="GW31" s="2"/>
      <c r="GX31" s="2" t="e">
        <f t="shared" si="119"/>
        <v>#DIV/0!</v>
      </c>
      <c r="GY31" s="3" t="e">
        <f t="shared" si="120"/>
        <v>#DIV/0!</v>
      </c>
      <c r="GZ31" s="2">
        <f t="shared" si="17"/>
        <v>3408.1</v>
      </c>
      <c r="HA31" s="2">
        <f t="shared" si="17"/>
        <v>1824.8999999999999</v>
      </c>
      <c r="HB31" s="2">
        <f t="shared" si="17"/>
        <v>1298.3999999999999</v>
      </c>
      <c r="HC31" s="2">
        <f t="shared" si="94"/>
        <v>38.09747366567882</v>
      </c>
      <c r="HD31" s="3">
        <f t="shared" si="95"/>
        <v>71.14910406049646</v>
      </c>
      <c r="HE31" s="2">
        <f t="shared" si="96"/>
        <v>-3408.1</v>
      </c>
      <c r="HF31" s="2">
        <f t="shared" si="18"/>
        <v>-1824.8999999999999</v>
      </c>
      <c r="HG31" s="2">
        <f t="shared" si="18"/>
        <v>-1298.3999999999999</v>
      </c>
      <c r="HH31" s="2">
        <f t="shared" si="97"/>
        <v>38.09747366567882</v>
      </c>
      <c r="HI31" s="3">
        <f t="shared" si="98"/>
        <v>71.14910406049646</v>
      </c>
      <c r="HJ31" s="2"/>
      <c r="HK31" s="2"/>
      <c r="HL31" s="2"/>
      <c r="HM31" s="2"/>
      <c r="HN31" s="3"/>
      <c r="HO31" s="2"/>
      <c r="HP31" s="2"/>
      <c r="HQ31" s="2"/>
      <c r="HR31" s="2"/>
      <c r="HS31" s="3"/>
      <c r="HT31" s="2"/>
      <c r="HU31" s="2"/>
      <c r="HV31" s="2"/>
      <c r="HW31" s="2"/>
      <c r="HX31" s="3"/>
      <c r="HY31" s="2">
        <f t="shared" si="99"/>
        <v>-3408.1</v>
      </c>
      <c r="HZ31" s="2">
        <f t="shared" si="99"/>
        <v>-1824.8999999999999</v>
      </c>
      <c r="IA31" s="2">
        <f t="shared" si="99"/>
        <v>-1298.3999999999999</v>
      </c>
      <c r="IB31" s="2">
        <f t="shared" si="100"/>
        <v>38.09747366567882</v>
      </c>
      <c r="IC31" s="3">
        <f t="shared" si="101"/>
        <v>71.14910406049646</v>
      </c>
      <c r="ID31" s="2">
        <f t="shared" si="102"/>
        <v>-3408.1</v>
      </c>
      <c r="IE31" s="2">
        <f t="shared" si="19"/>
        <v>-1824.8999999999999</v>
      </c>
      <c r="IF31" s="2">
        <f t="shared" si="19"/>
        <v>-1298.3999999999999</v>
      </c>
      <c r="IG31" s="2">
        <f t="shared" si="103"/>
        <v>38.09747366567882</v>
      </c>
      <c r="IH31" s="3">
        <f t="shared" si="104"/>
        <v>71.14910406049646</v>
      </c>
      <c r="II31" s="2">
        <f t="shared" si="20"/>
        <v>0</v>
      </c>
      <c r="IJ31" s="2">
        <f t="shared" si="20"/>
        <v>0</v>
      </c>
      <c r="IK31" s="2">
        <f t="shared" si="20"/>
        <v>0</v>
      </c>
      <c r="IL31" s="2" t="e">
        <f t="shared" si="105"/>
        <v>#DIV/0!</v>
      </c>
      <c r="IM31" s="3" t="e">
        <f t="shared" si="106"/>
        <v>#DIV/0!</v>
      </c>
      <c r="IN31" s="3">
        <v>238.4</v>
      </c>
      <c r="IO31" s="3">
        <v>51.1</v>
      </c>
      <c r="IP31" s="3">
        <v>0</v>
      </c>
      <c r="IQ31" s="3">
        <v>0</v>
      </c>
      <c r="IR31" s="6"/>
    </row>
    <row r="32" spans="1:252" ht="15.75" customHeight="1">
      <c r="A32" s="13">
        <v>26</v>
      </c>
      <c r="B32" s="15" t="s">
        <v>87</v>
      </c>
      <c r="C32" s="2">
        <f t="shared" si="45"/>
        <v>2652.0999999999995</v>
      </c>
      <c r="D32" s="2">
        <f t="shared" si="0"/>
        <v>1606.6999999999998</v>
      </c>
      <c r="E32" s="2">
        <f t="shared" si="0"/>
        <v>1158.7</v>
      </c>
      <c r="F32" s="2">
        <f t="shared" si="107"/>
        <v>43.689906112137564</v>
      </c>
      <c r="G32" s="3">
        <f t="shared" si="108"/>
        <v>72.1167610630485</v>
      </c>
      <c r="H32" s="2">
        <f t="shared" si="1"/>
        <v>311.7</v>
      </c>
      <c r="I32" s="2">
        <f t="shared" si="1"/>
        <v>88.6</v>
      </c>
      <c r="J32" s="2">
        <f t="shared" si="1"/>
        <v>145.1</v>
      </c>
      <c r="K32" s="2">
        <f t="shared" si="109"/>
        <v>46.55117099775425</v>
      </c>
      <c r="L32" s="3">
        <f t="shared" si="110"/>
        <v>163.76975169300226</v>
      </c>
      <c r="M32" s="2">
        <f t="shared" si="46"/>
        <v>282</v>
      </c>
      <c r="N32" s="2">
        <f t="shared" si="2"/>
        <v>74.8</v>
      </c>
      <c r="O32" s="2">
        <f t="shared" si="2"/>
        <v>132.5</v>
      </c>
      <c r="P32" s="2">
        <f t="shared" si="47"/>
        <v>46.98581560283688</v>
      </c>
      <c r="Q32" s="3">
        <f t="shared" si="48"/>
        <v>177.1390374331551</v>
      </c>
      <c r="R32" s="2">
        <f t="shared" si="49"/>
        <v>64.7</v>
      </c>
      <c r="S32" s="2">
        <f t="shared" si="3"/>
        <v>23.1</v>
      </c>
      <c r="T32" s="2">
        <f t="shared" si="3"/>
        <v>25.1</v>
      </c>
      <c r="U32" s="2">
        <f t="shared" si="50"/>
        <v>38.794435857805254</v>
      </c>
      <c r="V32" s="3">
        <f t="shared" si="51"/>
        <v>108.65800865800865</v>
      </c>
      <c r="W32" s="2">
        <v>64.7</v>
      </c>
      <c r="X32" s="2">
        <v>23.1</v>
      </c>
      <c r="Y32" s="2">
        <v>25.1</v>
      </c>
      <c r="Z32" s="2">
        <f t="shared" si="52"/>
        <v>38.794435857805254</v>
      </c>
      <c r="AA32" s="3">
        <f t="shared" si="53"/>
        <v>108.65800865800865</v>
      </c>
      <c r="AB32" s="2">
        <f t="shared" si="121"/>
        <v>8.6</v>
      </c>
      <c r="AC32" s="2">
        <f aca="true" t="shared" si="123" ref="AC32:AD34">AH32</f>
        <v>0.4</v>
      </c>
      <c r="AD32" s="2">
        <f t="shared" si="123"/>
        <v>2.6</v>
      </c>
      <c r="AE32" s="2">
        <f t="shared" si="116"/>
        <v>30.232558139534888</v>
      </c>
      <c r="AF32" s="3">
        <f t="shared" si="117"/>
        <v>650</v>
      </c>
      <c r="AG32" s="2">
        <v>8.6</v>
      </c>
      <c r="AH32" s="2">
        <v>0.4</v>
      </c>
      <c r="AI32" s="2">
        <v>2.6</v>
      </c>
      <c r="AJ32" s="2">
        <f t="shared" si="112"/>
        <v>30.232558139534888</v>
      </c>
      <c r="AK32" s="3">
        <f t="shared" si="113"/>
        <v>650</v>
      </c>
      <c r="AL32" s="2">
        <f t="shared" si="114"/>
        <v>208.7</v>
      </c>
      <c r="AM32" s="2">
        <f t="shared" si="5"/>
        <v>51.3</v>
      </c>
      <c r="AN32" s="2">
        <f t="shared" si="5"/>
        <v>104.39999999999999</v>
      </c>
      <c r="AO32" s="2">
        <f t="shared" si="54"/>
        <v>50.023957834211785</v>
      </c>
      <c r="AP32" s="3">
        <f t="shared" si="55"/>
        <v>203.50877192982458</v>
      </c>
      <c r="AQ32" s="2">
        <v>12.7</v>
      </c>
      <c r="AR32" s="2"/>
      <c r="AS32" s="2">
        <v>0.8</v>
      </c>
      <c r="AT32" s="2">
        <f t="shared" si="56"/>
        <v>6.299212598425198</v>
      </c>
      <c r="AU32" s="3"/>
      <c r="AV32" s="2">
        <v>196</v>
      </c>
      <c r="AW32" s="2">
        <v>51.3</v>
      </c>
      <c r="AX32" s="2">
        <v>103.6</v>
      </c>
      <c r="AY32" s="2">
        <f t="shared" si="57"/>
        <v>52.85714285714286</v>
      </c>
      <c r="AZ32" s="3">
        <f t="shared" si="58"/>
        <v>201.94931773879142</v>
      </c>
      <c r="BA32" s="2"/>
      <c r="BB32" s="2"/>
      <c r="BC32" s="2">
        <v>0.4</v>
      </c>
      <c r="BD32" s="2"/>
      <c r="BE32" s="3"/>
      <c r="BF32" s="2">
        <f t="shared" si="59"/>
        <v>29.7</v>
      </c>
      <c r="BG32" s="2">
        <f t="shared" si="6"/>
        <v>13.8</v>
      </c>
      <c r="BH32" s="2">
        <f t="shared" si="6"/>
        <v>12.6</v>
      </c>
      <c r="BI32" s="2">
        <f t="shared" si="60"/>
        <v>42.42424242424242</v>
      </c>
      <c r="BJ32" s="3">
        <f t="shared" si="61"/>
        <v>91.30434782608695</v>
      </c>
      <c r="BK32" s="2">
        <f t="shared" si="118"/>
        <v>19</v>
      </c>
      <c r="BL32" s="2">
        <f t="shared" si="7"/>
        <v>8.5</v>
      </c>
      <c r="BM32" s="2">
        <f t="shared" si="7"/>
        <v>7.699999999999999</v>
      </c>
      <c r="BN32" s="2">
        <f t="shared" si="62"/>
        <v>40.526315789473685</v>
      </c>
      <c r="BO32" s="3">
        <f t="shared" si="63"/>
        <v>90.58823529411764</v>
      </c>
      <c r="BP32" s="2"/>
      <c r="BQ32" s="2"/>
      <c r="BR32" s="2">
        <v>0.1</v>
      </c>
      <c r="BS32" s="2"/>
      <c r="BT32" s="3"/>
      <c r="BU32" s="2"/>
      <c r="BV32" s="2"/>
      <c r="BW32" s="2"/>
      <c r="BX32" s="2"/>
      <c r="BY32" s="3"/>
      <c r="BZ32" s="2">
        <v>19</v>
      </c>
      <c r="CA32" s="2">
        <v>8.5</v>
      </c>
      <c r="CB32" s="2">
        <v>7.6</v>
      </c>
      <c r="CC32" s="2">
        <f t="shared" si="66"/>
        <v>40</v>
      </c>
      <c r="CD32" s="3">
        <f t="shared" si="67"/>
        <v>89.41176470588235</v>
      </c>
      <c r="CE32" s="2"/>
      <c r="CF32" s="2"/>
      <c r="CG32" s="2"/>
      <c r="CH32" s="2"/>
      <c r="CI32" s="3"/>
      <c r="CJ32" s="2">
        <v>10.7</v>
      </c>
      <c r="CK32" s="2">
        <v>5.3</v>
      </c>
      <c r="CL32" s="2">
        <v>4.5</v>
      </c>
      <c r="CM32" s="2">
        <f t="shared" si="68"/>
        <v>42.056074766355145</v>
      </c>
      <c r="CN32" s="3">
        <f t="shared" si="69"/>
        <v>84.90566037735849</v>
      </c>
      <c r="CO32" s="2"/>
      <c r="CP32" s="2"/>
      <c r="CQ32" s="2">
        <v>0.4</v>
      </c>
      <c r="CR32" s="2"/>
      <c r="CS32" s="3"/>
      <c r="CT32" s="2"/>
      <c r="CU32" s="2"/>
      <c r="CV32" s="2"/>
      <c r="CW32" s="2"/>
      <c r="CX32" s="3"/>
      <c r="CY32" s="2"/>
      <c r="CZ32" s="2"/>
      <c r="DA32" s="2"/>
      <c r="DB32" s="2"/>
      <c r="DC32" s="3"/>
      <c r="DD32" s="2"/>
      <c r="DE32" s="2"/>
      <c r="DF32" s="2"/>
      <c r="DG32" s="2"/>
      <c r="DH32" s="3"/>
      <c r="DI32" s="2">
        <f t="shared" si="115"/>
        <v>2340.3999999999996</v>
      </c>
      <c r="DJ32" s="2">
        <f t="shared" si="8"/>
        <v>1518.1</v>
      </c>
      <c r="DK32" s="2">
        <f t="shared" si="8"/>
        <v>1013.6</v>
      </c>
      <c r="DL32" s="2">
        <f t="shared" si="70"/>
        <v>43.30883609639379</v>
      </c>
      <c r="DM32" s="3">
        <f t="shared" si="71"/>
        <v>66.76767011395825</v>
      </c>
      <c r="DN32" s="2">
        <v>2251.7</v>
      </c>
      <c r="DO32" s="2">
        <v>1429.4</v>
      </c>
      <c r="DP32" s="2">
        <v>935.7</v>
      </c>
      <c r="DQ32" s="2">
        <f t="shared" si="72"/>
        <v>41.55526935204513</v>
      </c>
      <c r="DR32" s="3">
        <f t="shared" si="73"/>
        <v>65.46103260109136</v>
      </c>
      <c r="DS32" s="2">
        <v>29.5</v>
      </c>
      <c r="DT32" s="2">
        <v>29.5</v>
      </c>
      <c r="DU32" s="2">
        <v>24</v>
      </c>
      <c r="DV32" s="2">
        <f>DU32/DS32*100</f>
        <v>81.35593220338984</v>
      </c>
      <c r="DW32" s="3">
        <f>DU32/DT32*100</f>
        <v>81.35593220338984</v>
      </c>
      <c r="DX32" s="2"/>
      <c r="DY32" s="2"/>
      <c r="DZ32" s="2"/>
      <c r="EA32" s="2"/>
      <c r="EB32" s="3"/>
      <c r="EC32" s="2"/>
      <c r="ED32" s="2"/>
      <c r="EE32" s="2"/>
      <c r="EF32" s="2"/>
      <c r="EG32" s="3"/>
      <c r="EH32" s="2"/>
      <c r="EI32" s="2"/>
      <c r="EJ32" s="2"/>
      <c r="EK32" s="2"/>
      <c r="EL32" s="3"/>
      <c r="EM32" s="2">
        <v>10.6</v>
      </c>
      <c r="EN32" s="2">
        <v>10.6</v>
      </c>
      <c r="EO32" s="2">
        <v>5.3</v>
      </c>
      <c r="EP32" s="2">
        <f t="shared" si="74"/>
        <v>50</v>
      </c>
      <c r="EQ32" s="3">
        <f t="shared" si="75"/>
        <v>50</v>
      </c>
      <c r="ER32" s="2">
        <v>48.6</v>
      </c>
      <c r="ES32" s="2">
        <v>48.6</v>
      </c>
      <c r="ET32" s="2">
        <v>48.6</v>
      </c>
      <c r="EU32" s="2">
        <f t="shared" si="76"/>
        <v>100</v>
      </c>
      <c r="EV32" s="3">
        <f t="shared" si="77"/>
        <v>100</v>
      </c>
      <c r="EW32" s="2"/>
      <c r="EX32" s="2"/>
      <c r="EY32" s="2"/>
      <c r="EZ32" s="2"/>
      <c r="FA32" s="3"/>
      <c r="FB32" s="2">
        <f t="shared" si="78"/>
        <v>0</v>
      </c>
      <c r="FC32" s="2">
        <f t="shared" si="79"/>
        <v>0</v>
      </c>
      <c r="FD32" s="2">
        <f t="shared" si="79"/>
        <v>0</v>
      </c>
      <c r="FE32" s="2" t="e">
        <f t="shared" si="80"/>
        <v>#DIV/0!</v>
      </c>
      <c r="FF32" s="3" t="e">
        <f t="shared" si="81"/>
        <v>#DIV/0!</v>
      </c>
      <c r="FG32" s="2"/>
      <c r="FH32" s="2"/>
      <c r="FI32" s="2"/>
      <c r="FJ32" s="2" t="e">
        <f t="shared" si="82"/>
        <v>#DIV/0!</v>
      </c>
      <c r="FK32" s="3" t="e">
        <f t="shared" si="83"/>
        <v>#DIV/0!</v>
      </c>
      <c r="FL32" s="2"/>
      <c r="FM32" s="2"/>
      <c r="FN32" s="2"/>
      <c r="FO32" s="2" t="e">
        <f t="shared" si="84"/>
        <v>#DIV/0!</v>
      </c>
      <c r="FP32" s="3" t="e">
        <f t="shared" si="85"/>
        <v>#DIV/0!</v>
      </c>
      <c r="FQ32" s="2"/>
      <c r="FR32" s="2"/>
      <c r="FS32" s="2"/>
      <c r="FT32" s="2" t="e">
        <f t="shared" si="86"/>
        <v>#DIV/0!</v>
      </c>
      <c r="FU32" s="3" t="e">
        <f t="shared" si="87"/>
        <v>#DIV/0!</v>
      </c>
      <c r="FV32" s="2"/>
      <c r="FW32" s="2"/>
      <c r="FX32" s="2"/>
      <c r="FY32" s="2" t="e">
        <f t="shared" si="88"/>
        <v>#DIV/0!</v>
      </c>
      <c r="FZ32" s="3" t="e">
        <f t="shared" si="89"/>
        <v>#DIV/0!</v>
      </c>
      <c r="GA32" s="2"/>
      <c r="GB32" s="2"/>
      <c r="GC32" s="2"/>
      <c r="GD32" s="2" t="e">
        <f t="shared" si="90"/>
        <v>#DIV/0!</v>
      </c>
      <c r="GE32" s="3" t="e">
        <f t="shared" si="91"/>
        <v>#DIV/0!</v>
      </c>
      <c r="GF32" s="2"/>
      <c r="GG32" s="2"/>
      <c r="GH32" s="2"/>
      <c r="GI32" s="2" t="e">
        <f t="shared" si="13"/>
        <v>#DIV/0!</v>
      </c>
      <c r="GJ32" s="3" t="e">
        <f t="shared" si="14"/>
        <v>#DIV/0!</v>
      </c>
      <c r="GK32" s="2"/>
      <c r="GL32" s="2"/>
      <c r="GM32" s="2"/>
      <c r="GN32" s="2" t="e">
        <f t="shared" si="92"/>
        <v>#DIV/0!</v>
      </c>
      <c r="GO32" s="3" t="e">
        <f t="shared" si="93"/>
        <v>#DIV/0!</v>
      </c>
      <c r="GP32" s="2"/>
      <c r="GQ32" s="2"/>
      <c r="GR32" s="2"/>
      <c r="GS32" s="2" t="e">
        <f t="shared" si="15"/>
        <v>#DIV/0!</v>
      </c>
      <c r="GT32" s="3" t="e">
        <f t="shared" si="16"/>
        <v>#DIV/0!</v>
      </c>
      <c r="GU32" s="2"/>
      <c r="GV32" s="2"/>
      <c r="GW32" s="2"/>
      <c r="GX32" s="2" t="e">
        <f t="shared" si="119"/>
        <v>#DIV/0!</v>
      </c>
      <c r="GY32" s="3" t="e">
        <f t="shared" si="120"/>
        <v>#DIV/0!</v>
      </c>
      <c r="GZ32" s="2">
        <f t="shared" si="17"/>
        <v>2652.0999999999995</v>
      </c>
      <c r="HA32" s="2">
        <f t="shared" si="17"/>
        <v>1606.6999999999998</v>
      </c>
      <c r="HB32" s="2">
        <f t="shared" si="17"/>
        <v>1158.7</v>
      </c>
      <c r="HC32" s="2">
        <f t="shared" si="94"/>
        <v>43.689906112137564</v>
      </c>
      <c r="HD32" s="3">
        <f t="shared" si="95"/>
        <v>72.1167610630485</v>
      </c>
      <c r="HE32" s="2">
        <f t="shared" si="96"/>
        <v>-2652.0999999999995</v>
      </c>
      <c r="HF32" s="2">
        <f t="shared" si="18"/>
        <v>-1606.6999999999998</v>
      </c>
      <c r="HG32" s="2">
        <f t="shared" si="18"/>
        <v>-1158.7</v>
      </c>
      <c r="HH32" s="2">
        <f t="shared" si="97"/>
        <v>43.689906112137564</v>
      </c>
      <c r="HI32" s="3">
        <f t="shared" si="98"/>
        <v>72.1167610630485</v>
      </c>
      <c r="HJ32" s="2"/>
      <c r="HK32" s="2"/>
      <c r="HL32" s="2"/>
      <c r="HM32" s="2"/>
      <c r="HN32" s="3"/>
      <c r="HO32" s="2"/>
      <c r="HP32" s="2"/>
      <c r="HQ32" s="2"/>
      <c r="HR32" s="2"/>
      <c r="HS32" s="3"/>
      <c r="HT32" s="2"/>
      <c r="HU32" s="2"/>
      <c r="HV32" s="2"/>
      <c r="HW32" s="2"/>
      <c r="HX32" s="3"/>
      <c r="HY32" s="2">
        <f t="shared" si="99"/>
        <v>-2652.0999999999995</v>
      </c>
      <c r="HZ32" s="2">
        <f t="shared" si="99"/>
        <v>-1606.6999999999998</v>
      </c>
      <c r="IA32" s="2">
        <f t="shared" si="99"/>
        <v>-1158.7</v>
      </c>
      <c r="IB32" s="2">
        <f t="shared" si="100"/>
        <v>43.689906112137564</v>
      </c>
      <c r="IC32" s="3">
        <f t="shared" si="101"/>
        <v>72.1167610630485</v>
      </c>
      <c r="ID32" s="2">
        <f t="shared" si="102"/>
        <v>-2652.0999999999995</v>
      </c>
      <c r="IE32" s="2">
        <f t="shared" si="19"/>
        <v>-1606.6999999999998</v>
      </c>
      <c r="IF32" s="2">
        <f t="shared" si="19"/>
        <v>-1158.7</v>
      </c>
      <c r="IG32" s="2">
        <f t="shared" si="103"/>
        <v>43.689906112137564</v>
      </c>
      <c r="IH32" s="3">
        <f t="shared" si="104"/>
        <v>72.1167610630485</v>
      </c>
      <c r="II32" s="2">
        <f t="shared" si="20"/>
        <v>0</v>
      </c>
      <c r="IJ32" s="2">
        <f t="shared" si="20"/>
        <v>0</v>
      </c>
      <c r="IK32" s="2">
        <f t="shared" si="20"/>
        <v>0</v>
      </c>
      <c r="IL32" s="2" t="e">
        <f t="shared" si="105"/>
        <v>#DIV/0!</v>
      </c>
      <c r="IM32" s="3" t="e">
        <f t="shared" si="106"/>
        <v>#DIV/0!</v>
      </c>
      <c r="IN32" s="3">
        <v>22.6</v>
      </c>
      <c r="IO32" s="3">
        <v>40</v>
      </c>
      <c r="IP32" s="3">
        <v>0</v>
      </c>
      <c r="IQ32" s="3">
        <v>0</v>
      </c>
      <c r="IR32" s="6"/>
    </row>
    <row r="33" spans="1:252" ht="16.5" customHeight="1">
      <c r="A33" s="13">
        <v>27</v>
      </c>
      <c r="B33" s="15" t="s">
        <v>88</v>
      </c>
      <c r="C33" s="2">
        <f t="shared" si="45"/>
        <v>76033.8</v>
      </c>
      <c r="D33" s="2">
        <f t="shared" si="0"/>
        <v>47116.1</v>
      </c>
      <c r="E33" s="2">
        <f t="shared" si="0"/>
        <v>48760.7</v>
      </c>
      <c r="F33" s="2">
        <f t="shared" si="107"/>
        <v>64.13029468473232</v>
      </c>
      <c r="G33" s="3">
        <f t="shared" si="108"/>
        <v>103.49052659282071</v>
      </c>
      <c r="H33" s="2">
        <f t="shared" si="1"/>
        <v>48564</v>
      </c>
      <c r="I33" s="2">
        <f t="shared" si="1"/>
        <v>22446</v>
      </c>
      <c r="J33" s="2">
        <f t="shared" si="1"/>
        <v>24090.600000000002</v>
      </c>
      <c r="K33" s="2">
        <f t="shared" si="109"/>
        <v>49.60588089943168</v>
      </c>
      <c r="L33" s="3">
        <f t="shared" si="110"/>
        <v>107.32691793638065</v>
      </c>
      <c r="M33" s="2">
        <f t="shared" si="46"/>
        <v>23904</v>
      </c>
      <c r="N33" s="2">
        <f t="shared" si="2"/>
        <v>8450</v>
      </c>
      <c r="O33" s="2">
        <f t="shared" si="2"/>
        <v>9383.400000000001</v>
      </c>
      <c r="P33" s="2">
        <f t="shared" si="47"/>
        <v>39.254518072289166</v>
      </c>
      <c r="Q33" s="3">
        <f t="shared" si="48"/>
        <v>111.04615384615386</v>
      </c>
      <c r="R33" s="2">
        <f t="shared" si="49"/>
        <v>14364</v>
      </c>
      <c r="S33" s="2">
        <f t="shared" si="3"/>
        <v>6106</v>
      </c>
      <c r="T33" s="2">
        <f t="shared" si="3"/>
        <v>6845.6</v>
      </c>
      <c r="U33" s="2">
        <f t="shared" si="50"/>
        <v>47.65803397382345</v>
      </c>
      <c r="V33" s="3">
        <f t="shared" si="51"/>
        <v>112.11267605633803</v>
      </c>
      <c r="W33" s="2">
        <v>14364</v>
      </c>
      <c r="X33" s="2">
        <v>6106</v>
      </c>
      <c r="Y33" s="2">
        <v>6845.6</v>
      </c>
      <c r="Z33" s="2">
        <f t="shared" si="52"/>
        <v>47.65803397382345</v>
      </c>
      <c r="AA33" s="3">
        <f t="shared" si="53"/>
        <v>112.11267605633803</v>
      </c>
      <c r="AB33" s="2">
        <f t="shared" si="121"/>
        <v>61</v>
      </c>
      <c r="AC33" s="2">
        <f t="shared" si="123"/>
        <v>54</v>
      </c>
      <c r="AD33" s="2">
        <f t="shared" si="123"/>
        <v>17.5</v>
      </c>
      <c r="AE33" s="2">
        <f t="shared" si="116"/>
        <v>28.688524590163933</v>
      </c>
      <c r="AF33" s="3">
        <f t="shared" si="117"/>
        <v>32.407407407407405</v>
      </c>
      <c r="AG33" s="2">
        <v>61</v>
      </c>
      <c r="AH33" s="2">
        <v>54</v>
      </c>
      <c r="AI33" s="2">
        <v>17.5</v>
      </c>
      <c r="AJ33" s="2">
        <f t="shared" si="112"/>
        <v>28.688524590163933</v>
      </c>
      <c r="AK33" s="3">
        <f t="shared" si="113"/>
        <v>32.407407407407405</v>
      </c>
      <c r="AL33" s="2">
        <f t="shared" si="114"/>
        <v>9479</v>
      </c>
      <c r="AM33" s="2">
        <f t="shared" si="5"/>
        <v>2290</v>
      </c>
      <c r="AN33" s="2">
        <f t="shared" si="5"/>
        <v>2499.2000000000003</v>
      </c>
      <c r="AO33" s="2">
        <f t="shared" si="54"/>
        <v>26.365650385061716</v>
      </c>
      <c r="AP33" s="3">
        <f t="shared" si="55"/>
        <v>109.13537117903931</v>
      </c>
      <c r="AQ33" s="2">
        <v>1623</v>
      </c>
      <c r="AR33" s="2">
        <v>-230</v>
      </c>
      <c r="AS33" s="2">
        <v>-317.6</v>
      </c>
      <c r="AT33" s="2"/>
      <c r="AU33" s="3"/>
      <c r="AV33" s="2">
        <v>7856</v>
      </c>
      <c r="AW33" s="2">
        <v>2520</v>
      </c>
      <c r="AX33" s="2">
        <v>2816.8</v>
      </c>
      <c r="AY33" s="2">
        <f t="shared" si="57"/>
        <v>35.85539714867617</v>
      </c>
      <c r="AZ33" s="3">
        <f t="shared" si="58"/>
        <v>111.77777777777777</v>
      </c>
      <c r="BA33" s="2"/>
      <c r="BB33" s="2"/>
      <c r="BC33" s="2">
        <v>21.1</v>
      </c>
      <c r="BD33" s="2"/>
      <c r="BE33" s="3"/>
      <c r="BF33" s="2">
        <f t="shared" si="59"/>
        <v>24660</v>
      </c>
      <c r="BG33" s="2">
        <f t="shared" si="6"/>
        <v>13996</v>
      </c>
      <c r="BH33" s="2">
        <f t="shared" si="6"/>
        <v>14707.2</v>
      </c>
      <c r="BI33" s="2">
        <f t="shared" si="60"/>
        <v>59.639902676399025</v>
      </c>
      <c r="BJ33" s="3">
        <f t="shared" si="61"/>
        <v>105.08145184338382</v>
      </c>
      <c r="BK33" s="2">
        <f t="shared" si="118"/>
        <v>11295</v>
      </c>
      <c r="BL33" s="2">
        <f t="shared" si="7"/>
        <v>5493</v>
      </c>
      <c r="BM33" s="2">
        <f t="shared" si="7"/>
        <v>5635.2</v>
      </c>
      <c r="BN33" s="2">
        <f t="shared" si="62"/>
        <v>49.89110225763612</v>
      </c>
      <c r="BO33" s="3">
        <f t="shared" si="63"/>
        <v>102.58874931731295</v>
      </c>
      <c r="BP33" s="2">
        <v>2908</v>
      </c>
      <c r="BQ33" s="2">
        <v>1420</v>
      </c>
      <c r="BR33" s="2">
        <v>1035.3</v>
      </c>
      <c r="BS33" s="2">
        <f t="shared" si="64"/>
        <v>35.60178817056396</v>
      </c>
      <c r="BT33" s="3">
        <f t="shared" si="65"/>
        <v>72.90845070422534</v>
      </c>
      <c r="BU33" s="2">
        <v>877</v>
      </c>
      <c r="BV33" s="2">
        <v>343</v>
      </c>
      <c r="BW33" s="2">
        <v>340.1</v>
      </c>
      <c r="BX33" s="2">
        <f>BW33/BU33*100</f>
        <v>38.77993158494869</v>
      </c>
      <c r="BY33" s="3">
        <f>BW33/BV33*100</f>
        <v>99.15451895043732</v>
      </c>
      <c r="BZ33" s="2">
        <v>7510</v>
      </c>
      <c r="CA33" s="2">
        <v>3730</v>
      </c>
      <c r="CB33" s="2">
        <v>4176.5</v>
      </c>
      <c r="CC33" s="2">
        <f t="shared" si="66"/>
        <v>55.61251664447403</v>
      </c>
      <c r="CD33" s="3">
        <f t="shared" si="67"/>
        <v>111.97050938337803</v>
      </c>
      <c r="CE33" s="2"/>
      <c r="CF33" s="2"/>
      <c r="CG33" s="2">
        <v>83.3</v>
      </c>
      <c r="CH33" s="2"/>
      <c r="CI33" s="3"/>
      <c r="CJ33" s="2">
        <v>424</v>
      </c>
      <c r="CK33" s="2">
        <v>191</v>
      </c>
      <c r="CL33" s="2">
        <v>294.8</v>
      </c>
      <c r="CM33" s="2">
        <f t="shared" si="68"/>
        <v>69.52830188679245</v>
      </c>
      <c r="CN33" s="3">
        <f t="shared" si="69"/>
        <v>154.3455497382199</v>
      </c>
      <c r="CO33" s="2">
        <v>12926</v>
      </c>
      <c r="CP33" s="2">
        <v>8307</v>
      </c>
      <c r="CQ33" s="2">
        <v>8764.2</v>
      </c>
      <c r="CR33" s="2">
        <f>CQ33/CO33*100</f>
        <v>67.80287792047037</v>
      </c>
      <c r="CS33" s="3">
        <f>CQ33/CP33*100</f>
        <v>105.50379198266523</v>
      </c>
      <c r="CT33" s="2">
        <v>15</v>
      </c>
      <c r="CU33" s="2">
        <v>5</v>
      </c>
      <c r="CV33" s="2">
        <v>5.6</v>
      </c>
      <c r="CW33" s="2">
        <f>CV33/CT33*100</f>
        <v>37.33333333333333</v>
      </c>
      <c r="CX33" s="3">
        <f>CV33/CU33*100</f>
        <v>111.99999999999999</v>
      </c>
      <c r="CY33" s="2"/>
      <c r="CZ33" s="2"/>
      <c r="DA33" s="2">
        <v>0.4</v>
      </c>
      <c r="DB33" s="2"/>
      <c r="DC33" s="3"/>
      <c r="DD33" s="2"/>
      <c r="DE33" s="2"/>
      <c r="DF33" s="2">
        <v>7</v>
      </c>
      <c r="DG33" s="2"/>
      <c r="DH33" s="3"/>
      <c r="DI33" s="2">
        <f t="shared" si="115"/>
        <v>27469.8</v>
      </c>
      <c r="DJ33" s="2">
        <f t="shared" si="8"/>
        <v>24670.1</v>
      </c>
      <c r="DK33" s="2">
        <f t="shared" si="8"/>
        <v>24670.1</v>
      </c>
      <c r="DL33" s="2">
        <f t="shared" si="70"/>
        <v>89.80808014619691</v>
      </c>
      <c r="DM33" s="3">
        <f t="shared" si="71"/>
        <v>100</v>
      </c>
      <c r="DN33" s="2">
        <v>6532</v>
      </c>
      <c r="DO33" s="2">
        <v>3732.3</v>
      </c>
      <c r="DP33" s="2">
        <v>3732.3</v>
      </c>
      <c r="DQ33" s="2">
        <f t="shared" si="72"/>
        <v>57.138701775872626</v>
      </c>
      <c r="DR33" s="3">
        <f t="shared" si="73"/>
        <v>100</v>
      </c>
      <c r="DS33" s="2"/>
      <c r="DT33" s="2"/>
      <c r="DU33" s="2"/>
      <c r="DV33" s="2"/>
      <c r="DW33" s="3"/>
      <c r="DX33" s="2"/>
      <c r="DY33" s="2"/>
      <c r="DZ33" s="2"/>
      <c r="EA33" s="2"/>
      <c r="EB33" s="3"/>
      <c r="EC33" s="2">
        <v>20250.1</v>
      </c>
      <c r="ED33" s="2">
        <v>20250.1</v>
      </c>
      <c r="EE33" s="2">
        <v>20250.1</v>
      </c>
      <c r="EF33" s="2">
        <f>EE33/EC33*100</f>
        <v>100</v>
      </c>
      <c r="EG33" s="3">
        <f>EE33/ED33*100</f>
        <v>100</v>
      </c>
      <c r="EH33" s="2">
        <v>687.7</v>
      </c>
      <c r="EI33" s="2">
        <v>687.7</v>
      </c>
      <c r="EJ33" s="2">
        <v>687.7</v>
      </c>
      <c r="EK33" s="2">
        <f>EJ33/EH33*100</f>
        <v>100</v>
      </c>
      <c r="EL33" s="3">
        <f>EJ33/EI33*100</f>
        <v>100</v>
      </c>
      <c r="EM33" s="2"/>
      <c r="EN33" s="2"/>
      <c r="EO33" s="2"/>
      <c r="EP33" s="2"/>
      <c r="EQ33" s="3"/>
      <c r="ER33" s="2"/>
      <c r="ES33" s="2"/>
      <c r="ET33" s="2"/>
      <c r="EU33" s="2"/>
      <c r="EV33" s="3"/>
      <c r="EW33" s="2"/>
      <c r="EX33" s="2"/>
      <c r="EY33" s="2"/>
      <c r="EZ33" s="2"/>
      <c r="FA33" s="3"/>
      <c r="FB33" s="2">
        <f t="shared" si="78"/>
        <v>0</v>
      </c>
      <c r="FC33" s="2">
        <f t="shared" si="79"/>
        <v>0</v>
      </c>
      <c r="FD33" s="2">
        <f t="shared" si="79"/>
        <v>0</v>
      </c>
      <c r="FE33" s="2" t="e">
        <f t="shared" si="80"/>
        <v>#DIV/0!</v>
      </c>
      <c r="FF33" s="3" t="e">
        <f t="shared" si="81"/>
        <v>#DIV/0!</v>
      </c>
      <c r="FG33" s="2"/>
      <c r="FH33" s="2"/>
      <c r="FI33" s="2"/>
      <c r="FJ33" s="2" t="e">
        <f t="shared" si="82"/>
        <v>#DIV/0!</v>
      </c>
      <c r="FK33" s="3" t="e">
        <f t="shared" si="83"/>
        <v>#DIV/0!</v>
      </c>
      <c r="FL33" s="2"/>
      <c r="FM33" s="2"/>
      <c r="FN33" s="2"/>
      <c r="FO33" s="2"/>
      <c r="FP33" s="3"/>
      <c r="FQ33" s="2"/>
      <c r="FR33" s="2"/>
      <c r="FS33" s="2"/>
      <c r="FT33" s="2" t="e">
        <f t="shared" si="86"/>
        <v>#DIV/0!</v>
      </c>
      <c r="FU33" s="3" t="e">
        <f t="shared" si="87"/>
        <v>#DIV/0!</v>
      </c>
      <c r="FV33" s="2"/>
      <c r="FW33" s="2"/>
      <c r="FX33" s="2"/>
      <c r="FY33" s="2" t="e">
        <f t="shared" si="88"/>
        <v>#DIV/0!</v>
      </c>
      <c r="FZ33" s="3" t="e">
        <f t="shared" si="89"/>
        <v>#DIV/0!</v>
      </c>
      <c r="GA33" s="2"/>
      <c r="GB33" s="2"/>
      <c r="GC33" s="2"/>
      <c r="GD33" s="2" t="e">
        <f t="shared" si="90"/>
        <v>#DIV/0!</v>
      </c>
      <c r="GE33" s="3" t="e">
        <f t="shared" si="91"/>
        <v>#DIV/0!</v>
      </c>
      <c r="GF33" s="2"/>
      <c r="GG33" s="2"/>
      <c r="GH33" s="2"/>
      <c r="GI33" s="2" t="e">
        <f>GH33/GF33*100</f>
        <v>#DIV/0!</v>
      </c>
      <c r="GJ33" s="3" t="e">
        <f>GH33/GG33*100</f>
        <v>#DIV/0!</v>
      </c>
      <c r="GK33" s="2"/>
      <c r="GL33" s="2"/>
      <c r="GM33" s="2"/>
      <c r="GN33" s="2" t="e">
        <f t="shared" si="92"/>
        <v>#DIV/0!</v>
      </c>
      <c r="GO33" s="3" t="e">
        <f t="shared" si="93"/>
        <v>#DIV/0!</v>
      </c>
      <c r="GP33" s="2"/>
      <c r="GQ33" s="2"/>
      <c r="GR33" s="2"/>
      <c r="GS33" s="2" t="e">
        <f>GR33/GP33*100</f>
        <v>#DIV/0!</v>
      </c>
      <c r="GT33" s="3" t="e">
        <f>GR33/GQ33*100</f>
        <v>#DIV/0!</v>
      </c>
      <c r="GU33" s="2"/>
      <c r="GV33" s="2"/>
      <c r="GW33" s="2"/>
      <c r="GX33" s="2" t="e">
        <f t="shared" si="119"/>
        <v>#DIV/0!</v>
      </c>
      <c r="GY33" s="3" t="e">
        <f t="shared" si="120"/>
        <v>#DIV/0!</v>
      </c>
      <c r="GZ33" s="2">
        <f t="shared" si="17"/>
        <v>76033.8</v>
      </c>
      <c r="HA33" s="2">
        <f t="shared" si="17"/>
        <v>47116.1</v>
      </c>
      <c r="HB33" s="2">
        <f t="shared" si="17"/>
        <v>48760.7</v>
      </c>
      <c r="HC33" s="2">
        <f t="shared" si="94"/>
        <v>64.13029468473232</v>
      </c>
      <c r="HD33" s="3">
        <f t="shared" si="95"/>
        <v>103.49052659282071</v>
      </c>
      <c r="HE33" s="2">
        <f t="shared" si="96"/>
        <v>-76033.8</v>
      </c>
      <c r="HF33" s="2">
        <f t="shared" si="18"/>
        <v>-47116.1</v>
      </c>
      <c r="HG33" s="2">
        <f t="shared" si="18"/>
        <v>-48760.7</v>
      </c>
      <c r="HH33" s="2">
        <f t="shared" si="97"/>
        <v>64.13029468473232</v>
      </c>
      <c r="HI33" s="3">
        <f t="shared" si="98"/>
        <v>103.49052659282071</v>
      </c>
      <c r="HJ33" s="2"/>
      <c r="HK33" s="2">
        <f>HP33+HU33</f>
        <v>7814.7</v>
      </c>
      <c r="HL33" s="2"/>
      <c r="HM33" s="2"/>
      <c r="HN33" s="3"/>
      <c r="HO33" s="2">
        <v>10000</v>
      </c>
      <c r="HP33" s="2">
        <v>7814.7</v>
      </c>
      <c r="HQ33" s="2"/>
      <c r="HR33" s="2"/>
      <c r="HS33" s="3"/>
      <c r="HT33" s="2">
        <v>-10000</v>
      </c>
      <c r="HU33" s="2"/>
      <c r="HV33" s="2"/>
      <c r="HW33" s="2"/>
      <c r="HX33" s="3"/>
      <c r="HY33" s="2">
        <f t="shared" si="99"/>
        <v>-76033.8</v>
      </c>
      <c r="HZ33" s="2">
        <f t="shared" si="99"/>
        <v>-54930.799999999996</v>
      </c>
      <c r="IA33" s="2">
        <f t="shared" si="99"/>
        <v>-48760.7</v>
      </c>
      <c r="IB33" s="2">
        <f t="shared" si="100"/>
        <v>64.13029468473232</v>
      </c>
      <c r="IC33" s="3">
        <f t="shared" si="101"/>
        <v>88.76750384119656</v>
      </c>
      <c r="ID33" s="2">
        <f t="shared" si="102"/>
        <v>-86033.8</v>
      </c>
      <c r="IE33" s="2">
        <f t="shared" si="19"/>
        <v>-54930.799999999996</v>
      </c>
      <c r="IF33" s="2">
        <f t="shared" si="19"/>
        <v>-48760.7</v>
      </c>
      <c r="IG33" s="2">
        <f t="shared" si="103"/>
        <v>56.676213302213775</v>
      </c>
      <c r="IH33" s="3">
        <f t="shared" si="104"/>
        <v>88.76750384119656</v>
      </c>
      <c r="II33" s="2">
        <f>FB33-HT33</f>
        <v>10000</v>
      </c>
      <c r="IJ33" s="2">
        <f>FC33-HU33</f>
        <v>0</v>
      </c>
      <c r="IK33" s="2">
        <f>FD33-HV33</f>
        <v>0</v>
      </c>
      <c r="IL33" s="2">
        <f t="shared" si="105"/>
        <v>0</v>
      </c>
      <c r="IM33" s="3" t="e">
        <f t="shared" si="106"/>
        <v>#DIV/0!</v>
      </c>
      <c r="IN33" s="3">
        <v>1475.4</v>
      </c>
      <c r="IO33" s="3">
        <v>3668.8</v>
      </c>
      <c r="IP33" s="3">
        <v>0</v>
      </c>
      <c r="IQ33" s="3">
        <v>0</v>
      </c>
      <c r="IR33" s="6"/>
    </row>
    <row r="34" spans="1:252" s="8" customFormat="1" ht="23.25" customHeight="1">
      <c r="A34" s="10">
        <v>27</v>
      </c>
      <c r="B34" s="11" t="s">
        <v>2</v>
      </c>
      <c r="C34" s="4">
        <f t="shared" si="45"/>
        <v>139317.5</v>
      </c>
      <c r="D34" s="4">
        <f t="shared" si="0"/>
        <v>87174</v>
      </c>
      <c r="E34" s="4">
        <f t="shared" si="0"/>
        <v>83947</v>
      </c>
      <c r="F34" s="4">
        <f t="shared" si="107"/>
        <v>60.25589032246488</v>
      </c>
      <c r="G34" s="9">
        <f t="shared" si="108"/>
        <v>96.29820818133848</v>
      </c>
      <c r="H34" s="4">
        <f t="shared" si="1"/>
        <v>58053.3</v>
      </c>
      <c r="I34" s="4">
        <f t="shared" si="1"/>
        <v>25147.9</v>
      </c>
      <c r="J34" s="4">
        <f>O34+BH34+0.1</f>
        <v>28328.1</v>
      </c>
      <c r="K34" s="4">
        <f t="shared" si="109"/>
        <v>48.79670923099979</v>
      </c>
      <c r="L34" s="9">
        <f t="shared" si="110"/>
        <v>112.64598634478425</v>
      </c>
      <c r="M34" s="4">
        <f t="shared" si="46"/>
        <v>31720</v>
      </c>
      <c r="N34" s="4">
        <f t="shared" si="2"/>
        <v>10526</v>
      </c>
      <c r="O34" s="4">
        <f t="shared" si="2"/>
        <v>12774.699999999999</v>
      </c>
      <c r="P34" s="4">
        <f t="shared" si="47"/>
        <v>40.273329129886505</v>
      </c>
      <c r="Q34" s="9">
        <f t="shared" si="48"/>
        <v>121.36329089872694</v>
      </c>
      <c r="R34" s="4">
        <f t="shared" si="49"/>
        <v>17576</v>
      </c>
      <c r="S34" s="4">
        <f t="shared" si="3"/>
        <v>7451</v>
      </c>
      <c r="T34" s="4">
        <f t="shared" si="3"/>
        <v>8821.3</v>
      </c>
      <c r="U34" s="4">
        <f t="shared" si="50"/>
        <v>50.189462903959935</v>
      </c>
      <c r="V34" s="9">
        <f t="shared" si="51"/>
        <v>118.39082002415782</v>
      </c>
      <c r="W34" s="4">
        <f>SUM(W7:W33)</f>
        <v>17576</v>
      </c>
      <c r="X34" s="4">
        <f>SUM(X7:X33)</f>
        <v>7451</v>
      </c>
      <c r="Y34" s="4">
        <f>SUM(Y7:Y33)</f>
        <v>8821.3</v>
      </c>
      <c r="Z34" s="4">
        <f t="shared" si="52"/>
        <v>50.189462903959935</v>
      </c>
      <c r="AA34" s="9">
        <f t="shared" si="53"/>
        <v>118.39082002415782</v>
      </c>
      <c r="AB34" s="4">
        <f t="shared" si="121"/>
        <v>250.99999999999997</v>
      </c>
      <c r="AC34" s="4">
        <f t="shared" si="123"/>
        <v>108</v>
      </c>
      <c r="AD34" s="4">
        <f t="shared" si="123"/>
        <v>234.89999999999998</v>
      </c>
      <c r="AE34" s="4">
        <f t="shared" si="116"/>
        <v>93.58565737051792</v>
      </c>
      <c r="AF34" s="9">
        <f t="shared" si="117"/>
        <v>217.49999999999997</v>
      </c>
      <c r="AG34" s="4">
        <f>SUM(AG7:AG33)</f>
        <v>250.99999999999997</v>
      </c>
      <c r="AH34" s="4">
        <f>SUM(AH7:AH33)</f>
        <v>108</v>
      </c>
      <c r="AI34" s="4">
        <f>SUM(AI7:AI33)</f>
        <v>234.89999999999998</v>
      </c>
      <c r="AJ34" s="4">
        <f t="shared" si="112"/>
        <v>93.58565737051792</v>
      </c>
      <c r="AK34" s="9">
        <f t="shared" si="113"/>
        <v>217.49999999999997</v>
      </c>
      <c r="AL34" s="4">
        <f t="shared" si="114"/>
        <v>13893</v>
      </c>
      <c r="AM34" s="4">
        <f t="shared" si="5"/>
        <v>2967</v>
      </c>
      <c r="AN34" s="4">
        <f t="shared" si="5"/>
        <v>3682.0000000000005</v>
      </c>
      <c r="AO34" s="4">
        <f t="shared" si="54"/>
        <v>26.502555243647883</v>
      </c>
      <c r="AP34" s="9">
        <f t="shared" si="55"/>
        <v>124.09841590832494</v>
      </c>
      <c r="AQ34" s="4">
        <f>SUM(AQ7:AQ33)</f>
        <v>2000</v>
      </c>
      <c r="AR34" s="4">
        <f>SUM(AR7:AR33)</f>
        <v>-230</v>
      </c>
      <c r="AS34" s="4">
        <f>SUM(AS7:AS33)</f>
        <v>-295.6</v>
      </c>
      <c r="AT34" s="4">
        <f t="shared" si="56"/>
        <v>-14.780000000000001</v>
      </c>
      <c r="AU34" s="9">
        <f>AS34/AR34*100</f>
        <v>128.52173913043478</v>
      </c>
      <c r="AV34" s="4">
        <f>SUM(AV7:AV33)</f>
        <v>11893</v>
      </c>
      <c r="AW34" s="4">
        <f>SUM(AW7:AW33)</f>
        <v>3197</v>
      </c>
      <c r="AX34" s="4">
        <f>SUM(AX7:AX33)</f>
        <v>3977.6000000000004</v>
      </c>
      <c r="AY34" s="4">
        <f t="shared" si="57"/>
        <v>33.44488354494241</v>
      </c>
      <c r="AZ34" s="9">
        <f t="shared" si="58"/>
        <v>124.41664060056303</v>
      </c>
      <c r="BA34" s="4">
        <f>SUM(BA7:BA33)</f>
        <v>0</v>
      </c>
      <c r="BB34" s="4">
        <f>SUM(BB7:BB33)</f>
        <v>0</v>
      </c>
      <c r="BC34" s="4">
        <f>SUM(BC7:BC33)</f>
        <v>36.5</v>
      </c>
      <c r="BD34" s="4"/>
      <c r="BE34" s="9"/>
      <c r="BF34" s="4">
        <f t="shared" si="59"/>
        <v>26333.3</v>
      </c>
      <c r="BG34" s="4">
        <f t="shared" si="6"/>
        <v>14621.9</v>
      </c>
      <c r="BH34" s="4">
        <f t="shared" si="6"/>
        <v>15553.300000000003</v>
      </c>
      <c r="BI34" s="4">
        <f t="shared" si="60"/>
        <v>59.063239320556114</v>
      </c>
      <c r="BJ34" s="9">
        <f t="shared" si="61"/>
        <v>106.36989720898107</v>
      </c>
      <c r="BK34" s="4">
        <f t="shared" si="118"/>
        <v>12732</v>
      </c>
      <c r="BL34" s="4">
        <f t="shared" si="7"/>
        <v>6019.4</v>
      </c>
      <c r="BM34" s="4">
        <f t="shared" si="7"/>
        <v>6239.8</v>
      </c>
      <c r="BN34" s="4">
        <f t="shared" si="62"/>
        <v>49.00879673264216</v>
      </c>
      <c r="BO34" s="9">
        <f t="shared" si="63"/>
        <v>103.66149450111308</v>
      </c>
      <c r="BP34" s="4">
        <f>SUM(BP7:BP33)</f>
        <v>4049</v>
      </c>
      <c r="BQ34" s="4">
        <f>SUM(BQ7:BQ33)</f>
        <v>1811</v>
      </c>
      <c r="BR34" s="4">
        <f>SUM(BR7:BR33)</f>
        <v>1445.5</v>
      </c>
      <c r="BS34" s="4">
        <f t="shared" si="64"/>
        <v>35.70017288219313</v>
      </c>
      <c r="BT34" s="9">
        <f t="shared" si="65"/>
        <v>79.81778023191607</v>
      </c>
      <c r="BU34" s="4">
        <f>SUM(BU7:BU33)</f>
        <v>877</v>
      </c>
      <c r="BV34" s="4">
        <f>SUM(BV7:BV33)</f>
        <v>343</v>
      </c>
      <c r="BW34" s="4">
        <f>SUM(BW7:BW33)</f>
        <v>340.1</v>
      </c>
      <c r="BX34" s="4">
        <f>BW34/BU34*100</f>
        <v>38.77993158494869</v>
      </c>
      <c r="BY34" s="9">
        <f>BW34/BV34*100</f>
        <v>99.15451895043732</v>
      </c>
      <c r="BZ34" s="4">
        <f>SUM(BZ7:BZ33)</f>
        <v>7806</v>
      </c>
      <c r="CA34" s="4">
        <f>SUM(CA7:CA33)</f>
        <v>3865.4</v>
      </c>
      <c r="CB34" s="4">
        <f>SUM(CB7:CB33)</f>
        <v>4370.9</v>
      </c>
      <c r="CC34" s="4">
        <f t="shared" si="66"/>
        <v>55.99410709710478</v>
      </c>
      <c r="CD34" s="9">
        <f t="shared" si="67"/>
        <v>113.07755989030888</v>
      </c>
      <c r="CE34" s="4"/>
      <c r="CF34" s="4"/>
      <c r="CG34" s="4">
        <f>SUM(CG7:CG33)</f>
        <v>83.3</v>
      </c>
      <c r="CH34" s="4"/>
      <c r="CI34" s="9"/>
      <c r="CJ34" s="4">
        <f>SUM(CJ7:CJ33)</f>
        <v>592.3</v>
      </c>
      <c r="CK34" s="4">
        <f>SUM(CK7:CK33)</f>
        <v>259.5</v>
      </c>
      <c r="CL34" s="4">
        <f>SUM(CL7:CL33)</f>
        <v>368.6</v>
      </c>
      <c r="CM34" s="4">
        <f t="shared" si="68"/>
        <v>62.23197703866285</v>
      </c>
      <c r="CN34" s="9">
        <f t="shared" si="69"/>
        <v>142.04238921001928</v>
      </c>
      <c r="CO34" s="4">
        <f>SUM(CO7:CO33)</f>
        <v>12994</v>
      </c>
      <c r="CP34" s="4">
        <f>SUM(CP7:CP33)</f>
        <v>8338</v>
      </c>
      <c r="CQ34" s="4">
        <f>SUM(CQ7:CQ33)</f>
        <v>8871</v>
      </c>
      <c r="CR34" s="4">
        <f>CQ34/CO34*100</f>
        <v>68.26997075573341</v>
      </c>
      <c r="CS34" s="9">
        <f>CQ34/CP34*100</f>
        <v>106.392420244663</v>
      </c>
      <c r="CT34" s="4">
        <f>SUM(CT7:CT33)</f>
        <v>15</v>
      </c>
      <c r="CU34" s="4">
        <f>SUM(CU7:CU33)</f>
        <v>5</v>
      </c>
      <c r="CV34" s="4">
        <f>SUM(CV7:CV33)</f>
        <v>5.6</v>
      </c>
      <c r="CW34" s="4">
        <f>CV34/CT34*100</f>
        <v>37.33333333333333</v>
      </c>
      <c r="CX34" s="9">
        <f>CV34/CU34*100</f>
        <v>111.99999999999999</v>
      </c>
      <c r="CY34" s="4">
        <f>SUM(CY7:CY33)</f>
        <v>0</v>
      </c>
      <c r="CZ34" s="4">
        <f>SUM(CZ7:CZ33)</f>
        <v>0</v>
      </c>
      <c r="DA34" s="4">
        <f>SUM(DA7:DA33)</f>
        <v>61.1</v>
      </c>
      <c r="DB34" s="4"/>
      <c r="DC34" s="9"/>
      <c r="DD34" s="4">
        <f>SUM(DD7:DD33)</f>
        <v>0</v>
      </c>
      <c r="DE34" s="4">
        <f>SUM(DE7:DE33)</f>
        <v>0</v>
      </c>
      <c r="DF34" s="4">
        <f>SUM(DF7:DF33)</f>
        <v>7.2</v>
      </c>
      <c r="DG34" s="4"/>
      <c r="DH34" s="9"/>
      <c r="DI34" s="4">
        <f t="shared" si="115"/>
        <v>81264.2</v>
      </c>
      <c r="DJ34" s="4">
        <f t="shared" si="8"/>
        <v>62026.09999999999</v>
      </c>
      <c r="DK34" s="4">
        <f t="shared" si="8"/>
        <v>55618.899999999994</v>
      </c>
      <c r="DL34" s="4">
        <f t="shared" si="70"/>
        <v>68.44206920144418</v>
      </c>
      <c r="DM34" s="9">
        <f t="shared" si="71"/>
        <v>89.6701549831442</v>
      </c>
      <c r="DN34" s="4">
        <f>SUM(DN7:DN33)</f>
        <v>36300.600000000006</v>
      </c>
      <c r="DO34" s="4">
        <f>SUM(DO7:DO33)</f>
        <v>22161.500000000004</v>
      </c>
      <c r="DP34" s="4">
        <f>SUM(DP7:DP33)</f>
        <v>16325.599999999999</v>
      </c>
      <c r="DQ34" s="4">
        <f t="shared" si="72"/>
        <v>44.97336132185142</v>
      </c>
      <c r="DR34" s="9">
        <f t="shared" si="73"/>
        <v>73.66649369401888</v>
      </c>
      <c r="DS34" s="4">
        <f>SUM(DS7:DS33)</f>
        <v>735</v>
      </c>
      <c r="DT34" s="4">
        <f>SUM(DT7:DT33)</f>
        <v>735</v>
      </c>
      <c r="DU34" s="4">
        <f>SUM(DU7:DU33)</f>
        <v>435.7</v>
      </c>
      <c r="DV34" s="4">
        <f>DU34/DS34*100</f>
        <v>59.278911564625844</v>
      </c>
      <c r="DW34" s="9">
        <f>DU34/DT34*100</f>
        <v>59.278911564625844</v>
      </c>
      <c r="DX34" s="4">
        <f>SUM(DX7:DX33)</f>
        <v>633</v>
      </c>
      <c r="DY34" s="4">
        <f>SUM(DY7:DY33)</f>
        <v>633</v>
      </c>
      <c r="DZ34" s="4">
        <f>SUM(DZ7:DZ33)</f>
        <v>633</v>
      </c>
      <c r="EA34" s="4">
        <f>DZ34/DX34*100</f>
        <v>100</v>
      </c>
      <c r="EB34" s="9">
        <f>DZ34/DY34*100</f>
        <v>100</v>
      </c>
      <c r="EC34" s="4">
        <f>SUM(EC7:EC33)</f>
        <v>35042.7</v>
      </c>
      <c r="ED34" s="4">
        <f>SUM(ED7:ED33)</f>
        <v>35042.7</v>
      </c>
      <c r="EE34" s="4">
        <f>SUM(EE7:EE33)</f>
        <v>35042.7</v>
      </c>
      <c r="EF34" s="4">
        <f>EE34/EC34*100</f>
        <v>100</v>
      </c>
      <c r="EG34" s="9">
        <f>EE34/ED34*100</f>
        <v>100</v>
      </c>
      <c r="EH34" s="4">
        <f>SUM(EH7:EH33)</f>
        <v>1190.1</v>
      </c>
      <c r="EI34" s="4">
        <f>SUM(EI7:EI33)</f>
        <v>1190.1</v>
      </c>
      <c r="EJ34" s="4">
        <f>SUM(EJ7:EJ33)</f>
        <v>1190.1</v>
      </c>
      <c r="EK34" s="4">
        <f>EJ34/EH34*100</f>
        <v>100</v>
      </c>
      <c r="EL34" s="9">
        <f>EJ34/EI34*100</f>
        <v>100</v>
      </c>
      <c r="EM34" s="4">
        <f>SUM(EM7:EM33)</f>
        <v>209.7</v>
      </c>
      <c r="EN34" s="4">
        <f>SUM(EN7:EN33)</f>
        <v>209.7</v>
      </c>
      <c r="EO34" s="4">
        <f>SUM(EO7:EO33)</f>
        <v>104.69999999999999</v>
      </c>
      <c r="EP34" s="4">
        <f t="shared" si="74"/>
        <v>49.92846924177396</v>
      </c>
      <c r="EQ34" s="9">
        <f t="shared" si="75"/>
        <v>49.92846924177396</v>
      </c>
      <c r="ER34" s="4">
        <f>SUM(ER7:ER33)</f>
        <v>1165.6999999999998</v>
      </c>
      <c r="ES34" s="4">
        <f>SUM(ES7:ES33)</f>
        <v>1165.6999999999998</v>
      </c>
      <c r="ET34" s="4">
        <f>SUM(ET7:ET33)</f>
        <v>1165.6999999999998</v>
      </c>
      <c r="EU34" s="4">
        <f t="shared" si="76"/>
        <v>100</v>
      </c>
      <c r="EV34" s="9">
        <f t="shared" si="77"/>
        <v>100</v>
      </c>
      <c r="EW34" s="4">
        <f>SUM(EW7:EW33)</f>
        <v>5987.4</v>
      </c>
      <c r="EX34" s="4">
        <f>SUM(EX7:EX33)</f>
        <v>888.4</v>
      </c>
      <c r="EY34" s="4">
        <f>SUM(EY7:EY33)</f>
        <v>721.4</v>
      </c>
      <c r="EZ34" s="4">
        <f>EY34/EW34*100</f>
        <v>12.048635467815746</v>
      </c>
      <c r="FA34" s="9">
        <f>EY34/EX34*100</f>
        <v>81.20216118865375</v>
      </c>
      <c r="FB34" s="4">
        <f>SUM(FB7:FB33)</f>
        <v>77120.90000000001</v>
      </c>
      <c r="FC34" s="4" t="e">
        <f>SUM(FC7:FC33)</f>
        <v>#VALUE!</v>
      </c>
      <c r="FD34" s="4">
        <f>SUM(FD7:FD33)</f>
        <v>39165</v>
      </c>
      <c r="FE34" s="4">
        <f t="shared" si="80"/>
        <v>50.783899046821276</v>
      </c>
      <c r="FF34" s="9" t="e">
        <f t="shared" si="81"/>
        <v>#VALUE!</v>
      </c>
      <c r="FG34" s="4">
        <f>SUM(FG7:FG33)</f>
        <v>9626.1</v>
      </c>
      <c r="FH34" s="4">
        <f>SUM(FH7:FH33)</f>
        <v>0</v>
      </c>
      <c r="FI34" s="4">
        <f>SUM(FI7:FI33)</f>
        <v>5168</v>
      </c>
      <c r="FJ34" s="4">
        <f t="shared" si="82"/>
        <v>53.68737079398718</v>
      </c>
      <c r="FK34" s="9" t="e">
        <f t="shared" si="83"/>
        <v>#DIV/0!</v>
      </c>
      <c r="FL34" s="4">
        <f>SUM(FL7:FL33)</f>
        <v>510.1</v>
      </c>
      <c r="FM34" s="4">
        <f>SUM(FM7:FM33)</f>
        <v>0</v>
      </c>
      <c r="FN34" s="4">
        <f>SUM(FN7:FN33)</f>
        <v>243.8</v>
      </c>
      <c r="FO34" s="4">
        <f t="shared" si="84"/>
        <v>47.794550088217996</v>
      </c>
      <c r="FP34" s="9" t="e">
        <f t="shared" si="85"/>
        <v>#DIV/0!</v>
      </c>
      <c r="FQ34" s="4">
        <f>SUM(FQ7:FQ33)</f>
        <v>592.9</v>
      </c>
      <c r="FR34" s="4">
        <f>SUM(FR7:FR33)</f>
        <v>0</v>
      </c>
      <c r="FS34" s="4">
        <f>SUM(FS7:FS33)</f>
        <v>325.1</v>
      </c>
      <c r="FT34" s="4">
        <f t="shared" si="86"/>
        <v>54.832180806206786</v>
      </c>
      <c r="FU34" s="9" t="e">
        <f t="shared" si="87"/>
        <v>#DIV/0!</v>
      </c>
      <c r="FV34" s="4">
        <f>SUM(FV7:FV33)</f>
        <v>571.7</v>
      </c>
      <c r="FW34" s="4">
        <f>SUM(FW7:FW33)</f>
        <v>0</v>
      </c>
      <c r="FX34" s="4">
        <f>SUM(FX7:FX33)</f>
        <v>247.29999999999998</v>
      </c>
      <c r="FY34" s="4">
        <f t="shared" si="88"/>
        <v>43.25695294735</v>
      </c>
      <c r="FZ34" s="9" t="e">
        <f t="shared" si="89"/>
        <v>#DIV/0!</v>
      </c>
      <c r="GA34" s="4">
        <f>SUM(GA7:GA33)</f>
        <v>55471</v>
      </c>
      <c r="GB34" s="4">
        <f>SUM(GB7:GB33)</f>
        <v>0</v>
      </c>
      <c r="GC34" s="4">
        <f>SUM(GC7:GC33)</f>
        <v>25686.4</v>
      </c>
      <c r="GD34" s="4">
        <f t="shared" si="90"/>
        <v>46.30599772854285</v>
      </c>
      <c r="GE34" s="9" t="e">
        <f t="shared" si="91"/>
        <v>#DIV/0!</v>
      </c>
      <c r="GF34" s="4">
        <f>SUM(GF7:GF33)</f>
        <v>770.1</v>
      </c>
      <c r="GG34" s="4">
        <f>SUM(GG7:GG33)</f>
        <v>0</v>
      </c>
      <c r="GH34" s="4">
        <f>SUM(GH7:GH33)</f>
        <v>650</v>
      </c>
      <c r="GI34" s="4">
        <f>GH34/GF34*100</f>
        <v>84.40462277626281</v>
      </c>
      <c r="GJ34" s="9" t="e">
        <f>GH34/GG34*100</f>
        <v>#DIV/0!</v>
      </c>
      <c r="GK34" s="4">
        <f>SUM(GK7:GK33)</f>
        <v>4834.6</v>
      </c>
      <c r="GL34" s="4">
        <f>SUM(GL7:GL33)</f>
        <v>0</v>
      </c>
      <c r="GM34" s="4">
        <f>SUM(GM7:GM33)</f>
        <v>2173.3</v>
      </c>
      <c r="GN34" s="4">
        <f t="shared" si="92"/>
        <v>44.95304678773839</v>
      </c>
      <c r="GO34" s="9" t="e">
        <f t="shared" si="93"/>
        <v>#DIV/0!</v>
      </c>
      <c r="GP34" s="4">
        <f>SUM(GP7:GP33)</f>
        <v>4703.5</v>
      </c>
      <c r="GQ34" s="4">
        <f>SUM(GQ7:GQ33)</f>
        <v>0</v>
      </c>
      <c r="GR34" s="4">
        <f>SUM(GR7:GR33)</f>
        <v>4650</v>
      </c>
      <c r="GS34" s="4">
        <f>GR34/GP34*100</f>
        <v>98.86254916551505</v>
      </c>
      <c r="GT34" s="9" t="e">
        <f>GR34/GQ34*100</f>
        <v>#DIV/0!</v>
      </c>
      <c r="GU34" s="4">
        <f>SUM(GU7:GU33)</f>
        <v>40.9</v>
      </c>
      <c r="GV34" s="4">
        <f>SUM(GV7:GV33)</f>
        <v>0</v>
      </c>
      <c r="GW34" s="4">
        <f>SUM(GW7:GW33)</f>
        <v>21.1</v>
      </c>
      <c r="GX34" s="4">
        <f t="shared" si="119"/>
        <v>51.58924205378974</v>
      </c>
      <c r="GY34" s="9" t="e">
        <f t="shared" si="120"/>
        <v>#DIV/0!</v>
      </c>
      <c r="GZ34" s="4">
        <f>SUM(GZ7:GZ33)</f>
        <v>86448.1</v>
      </c>
      <c r="HA34" s="4">
        <f>SUM(HA7:HA33)</f>
        <v>87174</v>
      </c>
      <c r="HB34" s="4">
        <f>SUM(HB7:HB33)</f>
        <v>48920.99999999999</v>
      </c>
      <c r="HC34" s="4">
        <f t="shared" si="94"/>
        <v>56.59002337818875</v>
      </c>
      <c r="HD34" s="9">
        <f t="shared" si="95"/>
        <v>56.11879688898065</v>
      </c>
      <c r="HE34" s="4">
        <f t="shared" si="96"/>
        <v>-62196.59999999999</v>
      </c>
      <c r="HF34" s="4" t="e">
        <f t="shared" si="18"/>
        <v>#VALUE!</v>
      </c>
      <c r="HG34" s="4">
        <f t="shared" si="18"/>
        <v>-44782</v>
      </c>
      <c r="HH34" s="4">
        <f t="shared" si="97"/>
        <v>72.00072029660787</v>
      </c>
      <c r="HI34" s="9" t="e">
        <f t="shared" si="98"/>
        <v>#VALUE!</v>
      </c>
      <c r="HJ34" s="4"/>
      <c r="HK34" s="4">
        <f>HP34+HU34</f>
        <v>7814.7</v>
      </c>
      <c r="HL34" s="4"/>
      <c r="HM34" s="4"/>
      <c r="HN34" s="9"/>
      <c r="HO34" s="4">
        <f>SUM(HO7:HO33)</f>
        <v>10000</v>
      </c>
      <c r="HP34" s="4">
        <f>SUM(HP7:HP33)</f>
        <v>7814.7</v>
      </c>
      <c r="HQ34" s="4"/>
      <c r="HR34" s="4"/>
      <c r="HS34" s="9"/>
      <c r="HT34" s="4">
        <f>SUM(HT7:HT33)</f>
        <v>-10000</v>
      </c>
      <c r="HU34" s="4"/>
      <c r="HV34" s="4"/>
      <c r="HW34" s="4"/>
      <c r="HX34" s="9"/>
      <c r="HY34" s="4">
        <f t="shared" si="99"/>
        <v>-62196.59999999999</v>
      </c>
      <c r="HZ34" s="4" t="e">
        <f t="shared" si="99"/>
        <v>#VALUE!</v>
      </c>
      <c r="IA34" s="4">
        <f t="shared" si="99"/>
        <v>-44782</v>
      </c>
      <c r="IB34" s="4">
        <f t="shared" si="100"/>
        <v>72.00072029660787</v>
      </c>
      <c r="IC34" s="9" t="e">
        <f t="shared" si="101"/>
        <v>#VALUE!</v>
      </c>
      <c r="ID34" s="4">
        <f t="shared" si="102"/>
        <v>-149317.5</v>
      </c>
      <c r="IE34" s="4">
        <f t="shared" si="19"/>
        <v>-94988.7</v>
      </c>
      <c r="IF34" s="4">
        <f t="shared" si="19"/>
        <v>-83947</v>
      </c>
      <c r="IG34" s="4">
        <f t="shared" si="103"/>
        <v>56.22046980427612</v>
      </c>
      <c r="IH34" s="9">
        <f t="shared" si="104"/>
        <v>88.37577522378977</v>
      </c>
      <c r="II34" s="4">
        <f>FB34-HT34</f>
        <v>87120.90000000001</v>
      </c>
      <c r="IJ34" s="4" t="e">
        <f>FC34+HU34</f>
        <v>#VALUE!</v>
      </c>
      <c r="IK34" s="4">
        <f>FD34+HV34</f>
        <v>39165</v>
      </c>
      <c r="IL34" s="4">
        <f t="shared" si="105"/>
        <v>44.95476975100119</v>
      </c>
      <c r="IM34" s="9" t="e">
        <f t="shared" si="106"/>
        <v>#VALUE!</v>
      </c>
      <c r="IN34" s="9">
        <f>SUM(IN7:IN33)</f>
        <v>2321.7000000000003</v>
      </c>
      <c r="IO34" s="9">
        <f>SUM(IO7:IO33)</f>
        <v>4704.9</v>
      </c>
      <c r="IP34" s="9">
        <f>SUM(IP7:IP33)</f>
        <v>0</v>
      </c>
      <c r="IQ34" s="9">
        <f>SUM(IQ7:IQ33)</f>
        <v>0</v>
      </c>
      <c r="IR34" s="7"/>
    </row>
    <row r="35" spans="233:251" ht="10.5" hidden="1">
      <c r="HY35" s="1">
        <v>2321.2</v>
      </c>
      <c r="HZ35" s="1">
        <v>1632</v>
      </c>
      <c r="IA35" s="1">
        <v>2383.1</v>
      </c>
      <c r="IJ35" s="1">
        <v>96620.7</v>
      </c>
      <c r="IQ35" s="6"/>
    </row>
    <row r="36" spans="3:210" ht="10.5" hidden="1">
      <c r="C36" s="1">
        <v>139317.5</v>
      </c>
      <c r="D36" s="1">
        <v>81174</v>
      </c>
      <c r="E36" s="1">
        <v>83497</v>
      </c>
      <c r="DI36" s="1">
        <v>81264.2</v>
      </c>
      <c r="DJ36" s="1">
        <v>62026.1</v>
      </c>
      <c r="DK36" s="1">
        <v>55619</v>
      </c>
      <c r="DN36" s="1">
        <v>36300.6</v>
      </c>
      <c r="DO36" s="1">
        <v>22161.5</v>
      </c>
      <c r="DP36" s="1">
        <v>16325.6</v>
      </c>
      <c r="DS36" s="1">
        <v>735</v>
      </c>
      <c r="DU36" s="1">
        <v>435.7</v>
      </c>
      <c r="DX36" s="1">
        <v>633</v>
      </c>
      <c r="DZ36" s="1">
        <v>633</v>
      </c>
      <c r="EC36" s="1">
        <v>35042.7</v>
      </c>
      <c r="EE36" s="1">
        <v>35042.7</v>
      </c>
      <c r="EH36" s="1">
        <v>1190.1</v>
      </c>
      <c r="EJ36" s="1">
        <v>1190.1</v>
      </c>
      <c r="EM36" s="1">
        <v>209.7</v>
      </c>
      <c r="EO36" s="1">
        <v>104.8</v>
      </c>
      <c r="ER36" s="1">
        <v>1165.7</v>
      </c>
      <c r="ET36" s="1">
        <v>1165.7</v>
      </c>
      <c r="EW36" s="1">
        <v>5987.4</v>
      </c>
      <c r="EY36" s="1">
        <v>721.4</v>
      </c>
      <c r="FB36" s="1">
        <v>141638.8</v>
      </c>
      <c r="GZ36" s="1">
        <v>2321.2</v>
      </c>
      <c r="HA36" s="1">
        <v>9446.7</v>
      </c>
      <c r="HB36" s="1">
        <v>2383.1</v>
      </c>
    </row>
    <row r="38" ht="10.5">
      <c r="AS38" s="12">
        <f>SUM(AS7:AS32)</f>
        <v>22</v>
      </c>
    </row>
  </sheetData>
  <sheetProtection/>
  <mergeCells count="302">
    <mergeCell ref="U5:U6"/>
    <mergeCell ref="A4:A6"/>
    <mergeCell ref="B4:B6"/>
    <mergeCell ref="C4:G4"/>
    <mergeCell ref="H4:L4"/>
    <mergeCell ref="L5:L6"/>
    <mergeCell ref="Q5:Q6"/>
    <mergeCell ref="R5:R6"/>
    <mergeCell ref="S5:S6"/>
    <mergeCell ref="T5:T6"/>
    <mergeCell ref="CE4:CI4"/>
    <mergeCell ref="CJ4:CN4"/>
    <mergeCell ref="AL4:AP4"/>
    <mergeCell ref="AQ4:AU4"/>
    <mergeCell ref="AV4:AZ4"/>
    <mergeCell ref="BP4:BT4"/>
    <mergeCell ref="BU4:BY4"/>
    <mergeCell ref="BZ4:CD4"/>
    <mergeCell ref="M4:Q4"/>
    <mergeCell ref="R4:V4"/>
    <mergeCell ref="W4:AA4"/>
    <mergeCell ref="AB4:AF4"/>
    <mergeCell ref="AG4:AK4"/>
    <mergeCell ref="BA4:BE4"/>
    <mergeCell ref="BF4:BJ4"/>
    <mergeCell ref="BK4:BO4"/>
    <mergeCell ref="FG4:FK4"/>
    <mergeCell ref="FL4:FP4"/>
    <mergeCell ref="CO4:CS4"/>
    <mergeCell ref="CT4:CX4"/>
    <mergeCell ref="CY4:DC4"/>
    <mergeCell ref="DD4:DH4"/>
    <mergeCell ref="DI4:DM4"/>
    <mergeCell ref="DN4:DR4"/>
    <mergeCell ref="DS4:DW4"/>
    <mergeCell ref="DX4:EB4"/>
    <mergeCell ref="GK4:GO4"/>
    <mergeCell ref="GP4:GT4"/>
    <mergeCell ref="GU4:GY4"/>
    <mergeCell ref="GZ4:HD4"/>
    <mergeCell ref="EC4:EG4"/>
    <mergeCell ref="EH4:EL4"/>
    <mergeCell ref="EM4:EQ4"/>
    <mergeCell ref="ER4:EV4"/>
    <mergeCell ref="EW4:FA4"/>
    <mergeCell ref="FB4:FF4"/>
    <mergeCell ref="HO4:HS4"/>
    <mergeCell ref="HT4:HX4"/>
    <mergeCell ref="HE4:HI4"/>
    <mergeCell ref="HJ4:HN4"/>
    <mergeCell ref="FQ4:FU4"/>
    <mergeCell ref="FV4:FZ4"/>
    <mergeCell ref="GA4:GE4"/>
    <mergeCell ref="GF4:GJ4"/>
    <mergeCell ref="HY4:IC4"/>
    <mergeCell ref="ID4:IH4"/>
    <mergeCell ref="II4:IM4"/>
    <mergeCell ref="IN4:IO4"/>
    <mergeCell ref="H5:H6"/>
    <mergeCell ref="I5:I6"/>
    <mergeCell ref="J5:J6"/>
    <mergeCell ref="K5:K6"/>
    <mergeCell ref="M5:M6"/>
    <mergeCell ref="N5:N6"/>
    <mergeCell ref="O5:O6"/>
    <mergeCell ref="P5:P6"/>
    <mergeCell ref="IP4:IQ4"/>
    <mergeCell ref="C5:C6"/>
    <mergeCell ref="D5:D6"/>
    <mergeCell ref="E5:E6"/>
    <mergeCell ref="F5:F6"/>
    <mergeCell ref="G5:G6"/>
    <mergeCell ref="V5:V6"/>
    <mergeCell ref="W5:W6"/>
    <mergeCell ref="X5:X6"/>
    <mergeCell ref="AG5:AG6"/>
    <mergeCell ref="Y5:Y6"/>
    <mergeCell ref="Z5:Z6"/>
    <mergeCell ref="AA5:AA6"/>
    <mergeCell ref="AB5:AB6"/>
    <mergeCell ref="AH5:AH6"/>
    <mergeCell ref="AI5:AI6"/>
    <mergeCell ref="AJ5:AJ6"/>
    <mergeCell ref="AC5:AC6"/>
    <mergeCell ref="AD5:AD6"/>
    <mergeCell ref="AE5:AE6"/>
    <mergeCell ref="AF5:AF6"/>
    <mergeCell ref="AY5:AY6"/>
    <mergeCell ref="AZ5:AZ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BO5:BO6"/>
    <mergeCell ref="BP5:BP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CE5:CE6"/>
    <mergeCell ref="CF5:CF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U5:CU6"/>
    <mergeCell ref="CV5:CV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DK5:DK6"/>
    <mergeCell ref="DL5:DL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EA5:EA6"/>
    <mergeCell ref="EB5:EB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DW5:DW6"/>
    <mergeCell ref="DX5:DX6"/>
    <mergeCell ref="DY5:DY6"/>
    <mergeCell ref="DZ5:DZ6"/>
    <mergeCell ref="EQ5:EQ6"/>
    <mergeCell ref="ER5:ER6"/>
    <mergeCell ref="EC5:EC6"/>
    <mergeCell ref="ED5:ED6"/>
    <mergeCell ref="EE5:EE6"/>
    <mergeCell ref="EF5:EF6"/>
    <mergeCell ref="EG5:EG6"/>
    <mergeCell ref="EH5:EH6"/>
    <mergeCell ref="EI5:EI6"/>
    <mergeCell ref="EJ5:EJ6"/>
    <mergeCell ref="EK5:EK6"/>
    <mergeCell ref="EL5:EL6"/>
    <mergeCell ref="EM5:EM6"/>
    <mergeCell ref="EN5:EN6"/>
    <mergeCell ref="EO5:EO6"/>
    <mergeCell ref="EP5:EP6"/>
    <mergeCell ref="FG5:FG6"/>
    <mergeCell ref="FH5:FH6"/>
    <mergeCell ref="ES5:ES6"/>
    <mergeCell ref="ET5:ET6"/>
    <mergeCell ref="EU5:EU6"/>
    <mergeCell ref="EV5:EV6"/>
    <mergeCell ref="EW5:EW6"/>
    <mergeCell ref="EX5:EX6"/>
    <mergeCell ref="EY5:EY6"/>
    <mergeCell ref="EZ5:EZ6"/>
    <mergeCell ref="FA5:FA6"/>
    <mergeCell ref="FB5:FB6"/>
    <mergeCell ref="FC5:FC6"/>
    <mergeCell ref="FD5:FD6"/>
    <mergeCell ref="FE5:FE6"/>
    <mergeCell ref="FF5:FF6"/>
    <mergeCell ref="FW5:FW6"/>
    <mergeCell ref="FX5:FX6"/>
    <mergeCell ref="FI5:FI6"/>
    <mergeCell ref="FJ5:FJ6"/>
    <mergeCell ref="FK5:FK6"/>
    <mergeCell ref="FL5:FL6"/>
    <mergeCell ref="FM5:FM6"/>
    <mergeCell ref="FN5:FN6"/>
    <mergeCell ref="FO5:FO6"/>
    <mergeCell ref="FP5:FP6"/>
    <mergeCell ref="FQ5:FQ6"/>
    <mergeCell ref="FR5:FR6"/>
    <mergeCell ref="FS5:FS6"/>
    <mergeCell ref="FT5:FT6"/>
    <mergeCell ref="FU5:FU6"/>
    <mergeCell ref="FV5:FV6"/>
    <mergeCell ref="GM5:GM6"/>
    <mergeCell ref="GN5:GN6"/>
    <mergeCell ref="FY5:FY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C5:HC6"/>
    <mergeCell ref="HD5:HD6"/>
    <mergeCell ref="GO5:GO6"/>
    <mergeCell ref="GP5:GP6"/>
    <mergeCell ref="GQ5:GQ6"/>
    <mergeCell ref="GR5:GR6"/>
    <mergeCell ref="GS5:GS6"/>
    <mergeCell ref="GT5:GT6"/>
    <mergeCell ref="GU5:GU6"/>
    <mergeCell ref="GV5:GV6"/>
    <mergeCell ref="GW5:GW6"/>
    <mergeCell ref="GX5:GX6"/>
    <mergeCell ref="GY5:GY6"/>
    <mergeCell ref="GZ5:GZ6"/>
    <mergeCell ref="HA5:HA6"/>
    <mergeCell ref="HB5:HB6"/>
    <mergeCell ref="HS5:HS6"/>
    <mergeCell ref="HT5:HT6"/>
    <mergeCell ref="HE5:HE6"/>
    <mergeCell ref="HF5:HF6"/>
    <mergeCell ref="HG5:HG6"/>
    <mergeCell ref="HH5:HH6"/>
    <mergeCell ref="HI5:HI6"/>
    <mergeCell ref="HJ5:HJ6"/>
    <mergeCell ref="HK5:HK6"/>
    <mergeCell ref="HL5:HL6"/>
    <mergeCell ref="HM5:HM6"/>
    <mergeCell ref="HN5:HN6"/>
    <mergeCell ref="HO5:HO6"/>
    <mergeCell ref="HP5:HP6"/>
    <mergeCell ref="HQ5:HQ6"/>
    <mergeCell ref="HR5:HR6"/>
    <mergeCell ref="HY5:HY6"/>
    <mergeCell ref="HZ5:HZ6"/>
    <mergeCell ref="IA5:IA6"/>
    <mergeCell ref="IB5:IB6"/>
    <mergeCell ref="HU5:HU6"/>
    <mergeCell ref="HV5:HV6"/>
    <mergeCell ref="HW5:HW6"/>
    <mergeCell ref="HX5:HX6"/>
    <mergeCell ref="IC5:IC6"/>
    <mergeCell ref="ID5:ID6"/>
    <mergeCell ref="IE5:IE6"/>
    <mergeCell ref="IF5:IF6"/>
    <mergeCell ref="IG5:IG6"/>
    <mergeCell ref="IH5:IH6"/>
    <mergeCell ref="IO5:IO6"/>
    <mergeCell ref="IP5:IP6"/>
    <mergeCell ref="II5:II6"/>
    <mergeCell ref="IJ5:IJ6"/>
    <mergeCell ref="IQ5:IQ6"/>
    <mergeCell ref="IK5:IK6"/>
    <mergeCell ref="IL5:IL6"/>
    <mergeCell ref="IM5:IM6"/>
    <mergeCell ref="IN5:I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6"/>
  <sheetViews>
    <sheetView workbookViewId="0" topLeftCell="A1">
      <selection activeCell="J25" sqref="J25"/>
    </sheetView>
  </sheetViews>
  <sheetFormatPr defaultColWidth="9.00390625" defaultRowHeight="12.75"/>
  <cols>
    <col min="3" max="3" width="0.2421875" style="0" customWidth="1"/>
    <col min="4" max="4" width="16.875" style="0" customWidth="1"/>
    <col min="5" max="5" width="10.25390625" style="0" customWidth="1"/>
    <col min="6" max="6" width="11.00390625" style="0" customWidth="1"/>
    <col min="7" max="7" width="11.25390625" style="0" customWidth="1"/>
    <col min="8" max="8" width="10.125" style="0" customWidth="1"/>
    <col min="9" max="9" width="11.75390625" style="0" customWidth="1"/>
    <col min="10" max="10" width="12.00390625" style="0" customWidth="1"/>
    <col min="11" max="11" width="10.125" style="0" customWidth="1"/>
  </cols>
  <sheetData>
    <row r="2" spans="2:11" ht="12.75">
      <c r="B2" s="229" t="s">
        <v>143</v>
      </c>
      <c r="C2" s="229"/>
      <c r="D2" s="229"/>
      <c r="E2" s="229"/>
      <c r="F2" s="229"/>
      <c r="G2" s="229"/>
      <c r="H2" s="229"/>
      <c r="I2" s="37"/>
      <c r="J2" s="37"/>
      <c r="K2" s="37"/>
    </row>
    <row r="3" spans="2:11" ht="41.25" customHeight="1">
      <c r="B3" s="229"/>
      <c r="C3" s="229"/>
      <c r="D3" s="229"/>
      <c r="E3" s="229"/>
      <c r="F3" s="229"/>
      <c r="G3" s="229"/>
      <c r="H3" s="229"/>
      <c r="I3" s="37"/>
      <c r="J3" s="37"/>
      <c r="K3" s="37"/>
    </row>
    <row r="4" spans="6:7" ht="27" customHeight="1" thickBot="1">
      <c r="F4" s="241" t="s">
        <v>142</v>
      </c>
      <c r="G4" s="241"/>
    </row>
    <row r="5" spans="2:13" ht="64.5" customHeight="1" thickBot="1">
      <c r="B5" s="225" t="s">
        <v>0</v>
      </c>
      <c r="C5" s="230" t="s">
        <v>130</v>
      </c>
      <c r="D5" s="231"/>
      <c r="E5" s="225" t="s">
        <v>138</v>
      </c>
      <c r="F5" s="236" t="s">
        <v>144</v>
      </c>
      <c r="G5" s="239" t="s">
        <v>139</v>
      </c>
      <c r="H5" s="216" t="s">
        <v>140</v>
      </c>
      <c r="I5" s="216" t="s">
        <v>141</v>
      </c>
      <c r="J5" s="216" t="s">
        <v>145</v>
      </c>
      <c r="K5" s="219" t="s">
        <v>146</v>
      </c>
      <c r="L5" s="38"/>
      <c r="M5" s="38"/>
    </row>
    <row r="6" spans="2:13" ht="13.5" hidden="1" thickBot="1">
      <c r="B6" s="226"/>
      <c r="C6" s="232"/>
      <c r="D6" s="233"/>
      <c r="E6" s="226"/>
      <c r="F6" s="237"/>
      <c r="G6" s="210"/>
      <c r="H6" s="217"/>
      <c r="I6" s="217"/>
      <c r="J6" s="217"/>
      <c r="K6" s="220"/>
      <c r="L6" s="38"/>
      <c r="M6" s="38"/>
    </row>
    <row r="7" spans="2:13" ht="6" customHeight="1" hidden="1" thickBot="1">
      <c r="B7" s="226"/>
      <c r="C7" s="232"/>
      <c r="D7" s="233"/>
      <c r="E7" s="226"/>
      <c r="F7" s="237"/>
      <c r="G7" s="210"/>
      <c r="H7" s="217"/>
      <c r="I7" s="217"/>
      <c r="J7" s="217"/>
      <c r="K7" s="220"/>
      <c r="L7" s="38"/>
      <c r="M7" s="38"/>
    </row>
    <row r="8" spans="2:13" ht="29.25" customHeight="1" hidden="1" thickBot="1">
      <c r="B8" s="226"/>
      <c r="C8" s="234"/>
      <c r="D8" s="235"/>
      <c r="E8" s="227"/>
      <c r="F8" s="238"/>
      <c r="G8" s="240"/>
      <c r="H8" s="218"/>
      <c r="I8" s="218"/>
      <c r="J8" s="218"/>
      <c r="K8" s="221"/>
      <c r="L8" s="38"/>
      <c r="M8" s="38"/>
    </row>
    <row r="9" spans="2:13" ht="12.75">
      <c r="B9" s="29">
        <v>1</v>
      </c>
      <c r="C9" s="27"/>
      <c r="D9" s="21" t="s">
        <v>99</v>
      </c>
      <c r="E9" s="31">
        <v>536</v>
      </c>
      <c r="F9" s="23">
        <v>1740.8</v>
      </c>
      <c r="G9" s="23">
        <v>221.1</v>
      </c>
      <c r="H9" s="36">
        <f>F9/E9</f>
        <v>3.2477611940298505</v>
      </c>
      <c r="I9" s="36">
        <v>0.413</v>
      </c>
      <c r="J9" s="36">
        <v>1870</v>
      </c>
      <c r="K9" s="36">
        <v>3.489</v>
      </c>
      <c r="L9" s="39"/>
      <c r="M9" s="39"/>
    </row>
    <row r="10" spans="2:13" ht="12.75">
      <c r="B10" s="29">
        <v>2</v>
      </c>
      <c r="C10" s="28"/>
      <c r="D10" s="22" t="s">
        <v>100</v>
      </c>
      <c r="E10" s="32">
        <v>1843</v>
      </c>
      <c r="F10" s="24">
        <v>4296.4</v>
      </c>
      <c r="G10" s="24">
        <v>650.3</v>
      </c>
      <c r="H10" s="36">
        <f aca="true" t="shared" si="0" ref="H10:H26">F10/E10</f>
        <v>2.331199131850244</v>
      </c>
      <c r="I10" s="36">
        <v>0.353</v>
      </c>
      <c r="J10" s="36">
        <v>4553.5</v>
      </c>
      <c r="K10" s="36">
        <v>2.471</v>
      </c>
      <c r="L10" s="39"/>
      <c r="M10" s="39"/>
    </row>
    <row r="11" spans="2:13" ht="12.75">
      <c r="B11" s="29">
        <v>3</v>
      </c>
      <c r="C11" s="28"/>
      <c r="D11" s="22" t="s">
        <v>101</v>
      </c>
      <c r="E11" s="32">
        <v>1966</v>
      </c>
      <c r="F11" s="24">
        <v>2568.7</v>
      </c>
      <c r="G11" s="24">
        <v>436.7</v>
      </c>
      <c r="H11" s="36">
        <f t="shared" si="0"/>
        <v>1.3065615462868767</v>
      </c>
      <c r="I11" s="36">
        <v>0.222</v>
      </c>
      <c r="J11" s="36">
        <v>2823.3</v>
      </c>
      <c r="K11" s="36">
        <v>1.436</v>
      </c>
      <c r="L11" s="39"/>
      <c r="M11" s="39"/>
    </row>
    <row r="12" spans="2:13" ht="12.75">
      <c r="B12" s="29">
        <v>4</v>
      </c>
      <c r="C12" s="28"/>
      <c r="D12" s="22" t="s">
        <v>102</v>
      </c>
      <c r="E12" s="32">
        <v>1001</v>
      </c>
      <c r="F12" s="24">
        <v>1748.6</v>
      </c>
      <c r="G12" s="24">
        <v>616.5</v>
      </c>
      <c r="H12" s="36">
        <f t="shared" si="0"/>
        <v>1.7468531468531467</v>
      </c>
      <c r="I12" s="36">
        <v>0.616</v>
      </c>
      <c r="J12" s="36">
        <v>1841.5</v>
      </c>
      <c r="K12" s="36">
        <v>1.84</v>
      </c>
      <c r="L12" s="39"/>
      <c r="M12" s="39"/>
    </row>
    <row r="13" spans="2:13" ht="12.75">
      <c r="B13" s="29">
        <v>5</v>
      </c>
      <c r="C13" s="28"/>
      <c r="D13" s="22" t="s">
        <v>103</v>
      </c>
      <c r="E13" s="32">
        <v>4438</v>
      </c>
      <c r="F13" s="24">
        <v>5938.9</v>
      </c>
      <c r="G13" s="24">
        <v>2455.9</v>
      </c>
      <c r="H13" s="36">
        <f t="shared" si="0"/>
        <v>1.3381928796755294</v>
      </c>
      <c r="I13" s="36">
        <v>0.553</v>
      </c>
      <c r="J13" s="36">
        <v>6184.5</v>
      </c>
      <c r="K13" s="36">
        <v>1.394</v>
      </c>
      <c r="L13" s="39"/>
      <c r="M13" s="39"/>
    </row>
    <row r="14" spans="2:13" ht="12.75">
      <c r="B14" s="29">
        <v>6</v>
      </c>
      <c r="C14" s="28"/>
      <c r="D14" s="22" t="s">
        <v>104</v>
      </c>
      <c r="E14" s="32">
        <v>1529</v>
      </c>
      <c r="F14" s="24">
        <v>2733.7</v>
      </c>
      <c r="G14" s="24">
        <v>386.4</v>
      </c>
      <c r="H14" s="36">
        <f t="shared" si="0"/>
        <v>1.787900588620013</v>
      </c>
      <c r="I14" s="36">
        <v>0.253</v>
      </c>
      <c r="J14" s="36">
        <v>2902.9</v>
      </c>
      <c r="K14" s="36">
        <v>1.899</v>
      </c>
      <c r="L14" s="39"/>
      <c r="M14" s="39"/>
    </row>
    <row r="15" spans="2:13" ht="12.75">
      <c r="B15" s="29">
        <v>7</v>
      </c>
      <c r="C15" s="28"/>
      <c r="D15" s="22" t="s">
        <v>105</v>
      </c>
      <c r="E15" s="32">
        <v>476</v>
      </c>
      <c r="F15" s="24">
        <v>2717.4</v>
      </c>
      <c r="G15" s="24">
        <v>133.5</v>
      </c>
      <c r="H15" s="36">
        <f t="shared" si="0"/>
        <v>5.708823529411765</v>
      </c>
      <c r="I15" s="36">
        <v>0.28</v>
      </c>
      <c r="J15" s="36">
        <v>2837.3</v>
      </c>
      <c r="K15" s="36">
        <v>5.961</v>
      </c>
      <c r="L15" s="39"/>
      <c r="M15" s="39"/>
    </row>
    <row r="16" spans="2:13" ht="12.75">
      <c r="B16" s="29">
        <v>8</v>
      </c>
      <c r="C16" s="28"/>
      <c r="D16" s="22" t="s">
        <v>106</v>
      </c>
      <c r="E16" s="32">
        <v>1669</v>
      </c>
      <c r="F16" s="24">
        <v>2456.4</v>
      </c>
      <c r="G16" s="24">
        <v>910.9</v>
      </c>
      <c r="H16" s="36">
        <f t="shared" si="0"/>
        <v>1.4717795086878371</v>
      </c>
      <c r="I16" s="36">
        <v>0.546</v>
      </c>
      <c r="J16" s="36">
        <v>2939.1</v>
      </c>
      <c r="K16" s="36">
        <v>1.76</v>
      </c>
      <c r="L16" s="39"/>
      <c r="M16" s="39"/>
    </row>
    <row r="17" spans="2:13" ht="12.75">
      <c r="B17" s="29">
        <v>9</v>
      </c>
      <c r="C17" s="28"/>
      <c r="D17" s="22" t="s">
        <v>107</v>
      </c>
      <c r="E17" s="32">
        <v>2676</v>
      </c>
      <c r="F17" s="24">
        <v>5795.8</v>
      </c>
      <c r="G17" s="24">
        <v>4220.6</v>
      </c>
      <c r="H17" s="36">
        <f t="shared" si="0"/>
        <v>2.1658445440956653</v>
      </c>
      <c r="I17" s="36">
        <v>1.577</v>
      </c>
      <c r="J17" s="36">
        <v>6089.1</v>
      </c>
      <c r="K17" s="36">
        <v>2.275</v>
      </c>
      <c r="L17" s="39"/>
      <c r="M17" s="39"/>
    </row>
    <row r="18" spans="2:13" ht="12.75">
      <c r="B18" s="29">
        <v>10</v>
      </c>
      <c r="C18" s="28"/>
      <c r="D18" s="22" t="s">
        <v>108</v>
      </c>
      <c r="E18" s="32">
        <v>583</v>
      </c>
      <c r="F18" s="24">
        <v>1950.6</v>
      </c>
      <c r="G18" s="24">
        <v>211.5</v>
      </c>
      <c r="H18" s="36">
        <f t="shared" si="0"/>
        <v>3.345797598627787</v>
      </c>
      <c r="I18" s="36">
        <v>0.363</v>
      </c>
      <c r="J18" s="36">
        <v>2192.5</v>
      </c>
      <c r="K18" s="36">
        <v>3.761</v>
      </c>
      <c r="L18" s="39"/>
      <c r="M18" s="39"/>
    </row>
    <row r="19" spans="2:13" ht="12.75">
      <c r="B19" s="29">
        <v>11</v>
      </c>
      <c r="C19" s="28"/>
      <c r="D19" s="22" t="s">
        <v>109</v>
      </c>
      <c r="E19" s="32">
        <v>1633</v>
      </c>
      <c r="F19" s="24">
        <v>1768.6</v>
      </c>
      <c r="G19" s="24">
        <v>341.8</v>
      </c>
      <c r="H19" s="36">
        <f t="shared" si="0"/>
        <v>1.0830373545621554</v>
      </c>
      <c r="I19" s="36">
        <v>0.209</v>
      </c>
      <c r="J19" s="36">
        <v>1896.7</v>
      </c>
      <c r="K19" s="36">
        <v>1.161</v>
      </c>
      <c r="L19" s="39"/>
      <c r="M19" s="39"/>
    </row>
    <row r="20" spans="2:13" ht="12.75">
      <c r="B20" s="29">
        <v>12</v>
      </c>
      <c r="C20" s="28"/>
      <c r="D20" s="22" t="s">
        <v>110</v>
      </c>
      <c r="E20" s="32">
        <v>298</v>
      </c>
      <c r="F20" s="24">
        <v>1509.3</v>
      </c>
      <c r="G20" s="24">
        <v>132.2</v>
      </c>
      <c r="H20" s="36">
        <f t="shared" si="0"/>
        <v>5.064765100671141</v>
      </c>
      <c r="I20" s="36">
        <v>0.444</v>
      </c>
      <c r="J20" s="36">
        <v>1658.5</v>
      </c>
      <c r="K20" s="36">
        <v>5.565</v>
      </c>
      <c r="L20" s="39"/>
      <c r="M20" s="39"/>
    </row>
    <row r="21" spans="2:13" ht="12.75">
      <c r="B21" s="29">
        <v>13</v>
      </c>
      <c r="C21" s="28"/>
      <c r="D21" s="22" t="s">
        <v>111</v>
      </c>
      <c r="E21" s="32">
        <v>686</v>
      </c>
      <c r="F21" s="24">
        <v>1910.7</v>
      </c>
      <c r="G21" s="24">
        <v>255.4</v>
      </c>
      <c r="H21" s="36">
        <f t="shared" si="0"/>
        <v>2.785276967930029</v>
      </c>
      <c r="I21" s="36">
        <v>0.372</v>
      </c>
      <c r="J21" s="36">
        <v>2118.2</v>
      </c>
      <c r="K21" s="36">
        <v>3.088</v>
      </c>
      <c r="L21" s="39"/>
      <c r="M21" s="39"/>
    </row>
    <row r="22" spans="2:13" ht="12.75">
      <c r="B22" s="29">
        <v>14</v>
      </c>
      <c r="C22" s="28"/>
      <c r="D22" s="22" t="s">
        <v>112</v>
      </c>
      <c r="E22" s="32">
        <v>677</v>
      </c>
      <c r="F22" s="24">
        <v>1936.3</v>
      </c>
      <c r="G22" s="24">
        <v>195.4</v>
      </c>
      <c r="H22" s="36">
        <f t="shared" si="0"/>
        <v>2.8601181683899557</v>
      </c>
      <c r="I22" s="36">
        <v>0.289</v>
      </c>
      <c r="J22" s="36">
        <v>2121.4</v>
      </c>
      <c r="K22" s="36">
        <v>3.134</v>
      </c>
      <c r="L22" s="39"/>
      <c r="M22" s="39"/>
    </row>
    <row r="23" spans="2:13" ht="12.75">
      <c r="B23" s="29">
        <v>15</v>
      </c>
      <c r="C23" s="28"/>
      <c r="D23" s="22" t="s">
        <v>113</v>
      </c>
      <c r="E23" s="32">
        <v>750</v>
      </c>
      <c r="F23" s="24">
        <v>2249.2</v>
      </c>
      <c r="G23" s="24">
        <v>224.1</v>
      </c>
      <c r="H23" s="36">
        <f t="shared" si="0"/>
        <v>2.998933333333333</v>
      </c>
      <c r="I23" s="36">
        <v>0.299</v>
      </c>
      <c r="J23" s="36">
        <v>2260.6</v>
      </c>
      <c r="K23" s="36">
        <v>3.014</v>
      </c>
      <c r="L23" s="39"/>
      <c r="M23" s="39"/>
    </row>
    <row r="24" spans="2:13" ht="13.5" thickBot="1">
      <c r="B24" s="29">
        <v>16</v>
      </c>
      <c r="C24" s="28"/>
      <c r="D24" s="22" t="s">
        <v>131</v>
      </c>
      <c r="E24" s="32">
        <v>23221</v>
      </c>
      <c r="F24" s="24">
        <v>36244.1</v>
      </c>
      <c r="G24" s="24">
        <v>32215</v>
      </c>
      <c r="H24" s="36">
        <f t="shared" si="0"/>
        <v>1.5608328668016018</v>
      </c>
      <c r="I24" s="36">
        <v>1.387</v>
      </c>
      <c r="J24" s="36">
        <v>39282.8</v>
      </c>
      <c r="K24" s="36">
        <v>1.692</v>
      </c>
      <c r="L24" s="39"/>
      <c r="M24" s="39"/>
    </row>
    <row r="25" spans="2:13" ht="13.5" thickBot="1">
      <c r="B25" s="29"/>
      <c r="C25" s="228" t="s">
        <v>133</v>
      </c>
      <c r="D25" s="228"/>
      <c r="E25" s="35"/>
      <c r="F25" s="25">
        <v>362622.1</v>
      </c>
      <c r="G25" s="25">
        <v>114416.6</v>
      </c>
      <c r="H25" s="30"/>
      <c r="I25" s="30"/>
      <c r="J25" s="30">
        <v>374033.3</v>
      </c>
      <c r="K25" s="30"/>
      <c r="L25" s="40"/>
      <c r="M25" s="40"/>
    </row>
    <row r="26" spans="2:13" ht="13.5" thickBot="1">
      <c r="B26" s="222" t="s">
        <v>134</v>
      </c>
      <c r="C26" s="223"/>
      <c r="D26" s="224"/>
      <c r="E26" s="34">
        <v>43982</v>
      </c>
      <c r="F26" s="26">
        <v>413512.8</v>
      </c>
      <c r="G26" s="26">
        <f>G24+G25</f>
        <v>146631.6</v>
      </c>
      <c r="H26" s="36">
        <f t="shared" si="0"/>
        <v>9.401864399072348</v>
      </c>
      <c r="I26" s="36">
        <v>3.334</v>
      </c>
      <c r="J26" s="36">
        <v>457605.2</v>
      </c>
      <c r="K26" s="36">
        <v>10.404</v>
      </c>
      <c r="L26" s="39"/>
      <c r="M26" s="39"/>
    </row>
  </sheetData>
  <mergeCells count="13">
    <mergeCell ref="B2:H3"/>
    <mergeCell ref="B5:B8"/>
    <mergeCell ref="C5:D8"/>
    <mergeCell ref="F5:F8"/>
    <mergeCell ref="G5:G8"/>
    <mergeCell ref="F4:G4"/>
    <mergeCell ref="I5:I8"/>
    <mergeCell ref="J5:J8"/>
    <mergeCell ref="K5:K8"/>
    <mergeCell ref="B26:D26"/>
    <mergeCell ref="E5:E8"/>
    <mergeCell ref="H5:H8"/>
    <mergeCell ref="C25:D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9"/>
  <sheetViews>
    <sheetView workbookViewId="0" topLeftCell="A1">
      <selection activeCell="E23" sqref="E23"/>
    </sheetView>
  </sheetViews>
  <sheetFormatPr defaultColWidth="9.00390625" defaultRowHeight="12.75"/>
  <cols>
    <col min="2" max="2" width="5.625" style="0" customWidth="1"/>
    <col min="3" max="3" width="9.125" style="0" hidden="1" customWidth="1"/>
    <col min="4" max="4" width="20.625" style="0" customWidth="1"/>
    <col min="5" max="5" width="14.375" style="0" customWidth="1"/>
  </cols>
  <sheetData>
    <row r="2" spans="2:6" ht="12.75">
      <c r="B2" s="229" t="s">
        <v>136</v>
      </c>
      <c r="C2" s="229"/>
      <c r="D2" s="229"/>
      <c r="E2" s="229"/>
      <c r="F2" s="229"/>
    </row>
    <row r="3" spans="2:6" ht="42.75" customHeight="1">
      <c r="B3" s="229"/>
      <c r="C3" s="229"/>
      <c r="D3" s="229"/>
      <c r="E3" s="229"/>
      <c r="F3" s="229"/>
    </row>
    <row r="4" ht="13.5" thickBot="1"/>
    <row r="5" spans="2:5" ht="12.75" customHeight="1">
      <c r="B5" s="225" t="s">
        <v>0</v>
      </c>
      <c r="C5" s="230" t="s">
        <v>130</v>
      </c>
      <c r="D5" s="243"/>
      <c r="E5" s="246" t="s">
        <v>137</v>
      </c>
    </row>
    <row r="6" spans="2:5" ht="12.75">
      <c r="B6" s="226"/>
      <c r="C6" s="232"/>
      <c r="D6" s="244"/>
      <c r="E6" s="246"/>
    </row>
    <row r="7" spans="2:5" ht="12.75">
      <c r="B7" s="226"/>
      <c r="C7" s="232"/>
      <c r="D7" s="244"/>
      <c r="E7" s="246"/>
    </row>
    <row r="8" spans="2:5" ht="43.5" customHeight="1" thickBot="1">
      <c r="B8" s="226"/>
      <c r="C8" s="234"/>
      <c r="D8" s="245"/>
      <c r="E8" s="246"/>
    </row>
    <row r="9" spans="2:5" ht="12.75">
      <c r="B9" s="29">
        <v>1</v>
      </c>
      <c r="C9" s="27"/>
      <c r="D9" s="31" t="s">
        <v>99</v>
      </c>
      <c r="E9" s="33">
        <v>1312</v>
      </c>
    </row>
    <row r="10" spans="2:5" ht="12.75">
      <c r="B10" s="29">
        <v>2</v>
      </c>
      <c r="C10" s="28"/>
      <c r="D10" s="32" t="s">
        <v>100</v>
      </c>
      <c r="E10" s="33">
        <v>707</v>
      </c>
    </row>
    <row r="11" spans="2:5" ht="12.75">
      <c r="B11" s="29">
        <v>3</v>
      </c>
      <c r="C11" s="28"/>
      <c r="D11" s="32" t="s">
        <v>101</v>
      </c>
      <c r="E11" s="33">
        <v>557</v>
      </c>
    </row>
    <row r="12" spans="2:5" ht="12.75">
      <c r="B12" s="29">
        <v>4</v>
      </c>
      <c r="C12" s="28"/>
      <c r="D12" s="32" t="s">
        <v>102</v>
      </c>
      <c r="E12" s="33">
        <v>640</v>
      </c>
    </row>
    <row r="13" spans="2:5" ht="12.75">
      <c r="B13" s="29">
        <v>5</v>
      </c>
      <c r="C13" s="28"/>
      <c r="D13" s="32" t="s">
        <v>103</v>
      </c>
      <c r="E13" s="33">
        <v>402</v>
      </c>
    </row>
    <row r="14" spans="2:5" ht="12.75">
      <c r="B14" s="29">
        <v>6</v>
      </c>
      <c r="C14" s="28"/>
      <c r="D14" s="32" t="s">
        <v>104</v>
      </c>
      <c r="E14" s="33">
        <v>779</v>
      </c>
    </row>
    <row r="15" spans="2:5" ht="12.75">
      <c r="B15" s="29">
        <v>7</v>
      </c>
      <c r="C15" s="28"/>
      <c r="D15" s="32" t="s">
        <v>105</v>
      </c>
      <c r="E15" s="33">
        <v>1934</v>
      </c>
    </row>
    <row r="16" spans="2:5" ht="12.75">
      <c r="B16" s="29">
        <v>8</v>
      </c>
      <c r="C16" s="28"/>
      <c r="D16" s="32" t="s">
        <v>106</v>
      </c>
      <c r="E16" s="33">
        <v>507</v>
      </c>
    </row>
    <row r="17" spans="2:5" ht="12.75">
      <c r="B17" s="29">
        <v>9</v>
      </c>
      <c r="C17" s="28"/>
      <c r="D17" s="32" t="s">
        <v>107</v>
      </c>
      <c r="E17" s="33">
        <v>433</v>
      </c>
    </row>
    <row r="18" spans="2:5" ht="12.75">
      <c r="B18" s="29">
        <v>10</v>
      </c>
      <c r="C18" s="28"/>
      <c r="D18" s="32" t="s">
        <v>108</v>
      </c>
      <c r="E18" s="33">
        <v>1280</v>
      </c>
    </row>
    <row r="19" spans="2:5" ht="12.75">
      <c r="B19" s="29">
        <v>11</v>
      </c>
      <c r="C19" s="28"/>
      <c r="D19" s="32" t="s">
        <v>109</v>
      </c>
      <c r="E19" s="33">
        <v>423</v>
      </c>
    </row>
    <row r="20" spans="2:5" ht="12.75">
      <c r="B20" s="29">
        <v>12</v>
      </c>
      <c r="C20" s="28"/>
      <c r="D20" s="32" t="s">
        <v>110</v>
      </c>
      <c r="E20" s="33">
        <v>1932</v>
      </c>
    </row>
    <row r="21" spans="2:5" ht="12.75">
      <c r="B21" s="29">
        <v>13</v>
      </c>
      <c r="C21" s="28"/>
      <c r="D21" s="32" t="s">
        <v>111</v>
      </c>
      <c r="E21" s="33">
        <v>995</v>
      </c>
    </row>
    <row r="22" spans="2:5" ht="12.75">
      <c r="B22" s="29">
        <v>14</v>
      </c>
      <c r="C22" s="28"/>
      <c r="D22" s="32" t="s">
        <v>112</v>
      </c>
      <c r="E22" s="33">
        <v>1075</v>
      </c>
    </row>
    <row r="23" spans="2:5" ht="12.75">
      <c r="B23" s="29">
        <v>15</v>
      </c>
      <c r="C23" s="28"/>
      <c r="D23" s="32" t="s">
        <v>113</v>
      </c>
      <c r="E23" s="33">
        <v>1294</v>
      </c>
    </row>
    <row r="24" spans="2:5" ht="12.75">
      <c r="B24" s="29">
        <v>16</v>
      </c>
      <c r="C24" s="28"/>
      <c r="D24" s="32" t="s">
        <v>131</v>
      </c>
      <c r="E24" s="33">
        <v>570</v>
      </c>
    </row>
    <row r="29" spans="2:7" ht="27.75" customHeight="1">
      <c r="B29" s="242" t="s">
        <v>135</v>
      </c>
      <c r="C29" s="242"/>
      <c r="D29" s="242"/>
      <c r="E29" s="242"/>
      <c r="F29" s="242"/>
      <c r="G29" s="242"/>
    </row>
  </sheetData>
  <mergeCells count="5">
    <mergeCell ref="B29:G29"/>
    <mergeCell ref="B2:F3"/>
    <mergeCell ref="B5:B8"/>
    <mergeCell ref="C5:D8"/>
    <mergeCell ref="E5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workbookViewId="0" topLeftCell="A2">
      <selection activeCell="O6" sqref="O6"/>
    </sheetView>
  </sheetViews>
  <sheetFormatPr defaultColWidth="9.00390625" defaultRowHeight="12.75"/>
  <cols>
    <col min="1" max="1" width="5.375" style="155" customWidth="1"/>
    <col min="2" max="2" width="14.875" style="155" hidden="1" customWidth="1"/>
    <col min="3" max="3" width="21.75390625" style="127" customWidth="1"/>
    <col min="4" max="4" width="8.25390625" style="155" customWidth="1"/>
    <col min="5" max="5" width="14.625" style="155" customWidth="1"/>
    <col min="6" max="6" width="13.00390625" style="155" customWidth="1"/>
    <col min="7" max="7" width="12.125" style="155" customWidth="1"/>
    <col min="8" max="8" width="11.875" style="155" customWidth="1"/>
    <col min="9" max="9" width="10.25390625" style="155" customWidth="1"/>
    <col min="10" max="10" width="12.25390625" style="155" customWidth="1"/>
    <col min="11" max="11" width="12.875" style="155" customWidth="1"/>
    <col min="12" max="12" width="10.875" style="155" customWidth="1"/>
    <col min="13" max="13" width="11.75390625" style="155" customWidth="1"/>
    <col min="14" max="16384" width="9.125" style="155" customWidth="1"/>
  </cols>
  <sheetData>
    <row r="1" spans="1:13" ht="18.75" customHeight="1">
      <c r="A1" s="254" t="s">
        <v>163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34.5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ht="19.5" thickBot="1">
      <c r="M3" s="158"/>
    </row>
    <row r="4" spans="1:13" s="170" customFormat="1" ht="23.25" customHeight="1">
      <c r="A4" s="266" t="s">
        <v>0</v>
      </c>
      <c r="B4" s="260" t="s">
        <v>130</v>
      </c>
      <c r="C4" s="261"/>
      <c r="D4" s="255" t="s">
        <v>164</v>
      </c>
      <c r="E4" s="256"/>
      <c r="F4" s="256"/>
      <c r="G4" s="256"/>
      <c r="H4" s="257"/>
      <c r="I4" s="255" t="s">
        <v>155</v>
      </c>
      <c r="J4" s="256"/>
      <c r="K4" s="256"/>
      <c r="L4" s="256"/>
      <c r="M4" s="257"/>
    </row>
    <row r="5" spans="1:13" s="154" customFormat="1" ht="39" customHeight="1">
      <c r="A5" s="267"/>
      <c r="B5" s="262"/>
      <c r="C5" s="263"/>
      <c r="D5" s="250" t="s">
        <v>153</v>
      </c>
      <c r="E5" s="249" t="s">
        <v>174</v>
      </c>
      <c r="F5" s="249" t="s">
        <v>175</v>
      </c>
      <c r="G5" s="249" t="s">
        <v>152</v>
      </c>
      <c r="H5" s="251"/>
      <c r="I5" s="250" t="s">
        <v>153</v>
      </c>
      <c r="J5" s="249" t="s">
        <v>174</v>
      </c>
      <c r="K5" s="249" t="s">
        <v>175</v>
      </c>
      <c r="L5" s="249" t="s">
        <v>152</v>
      </c>
      <c r="M5" s="251"/>
    </row>
    <row r="6" spans="1:13" s="154" customFormat="1" ht="48.75" customHeight="1">
      <c r="A6" s="267"/>
      <c r="B6" s="262"/>
      <c r="C6" s="263"/>
      <c r="D6" s="250"/>
      <c r="E6" s="249"/>
      <c r="F6" s="249"/>
      <c r="G6" s="252" t="s">
        <v>176</v>
      </c>
      <c r="H6" s="251" t="s">
        <v>177</v>
      </c>
      <c r="I6" s="250"/>
      <c r="J6" s="249"/>
      <c r="K6" s="249"/>
      <c r="L6" s="252" t="s">
        <v>176</v>
      </c>
      <c r="M6" s="251" t="s">
        <v>177</v>
      </c>
    </row>
    <row r="7" spans="1:13" s="154" customFormat="1" ht="65.25" customHeight="1" thickBot="1">
      <c r="A7" s="267"/>
      <c r="B7" s="264"/>
      <c r="C7" s="265"/>
      <c r="D7" s="250"/>
      <c r="E7" s="249"/>
      <c r="F7" s="249"/>
      <c r="G7" s="252"/>
      <c r="H7" s="251"/>
      <c r="I7" s="250"/>
      <c r="J7" s="249"/>
      <c r="K7" s="249"/>
      <c r="L7" s="252"/>
      <c r="M7" s="251"/>
    </row>
    <row r="8" spans="1:13" ht="18.75">
      <c r="A8" s="156">
        <v>1</v>
      </c>
      <c r="B8" s="157"/>
      <c r="C8" s="161" t="s">
        <v>100</v>
      </c>
      <c r="D8" s="164">
        <v>1763</v>
      </c>
      <c r="E8" s="325">
        <f>'анализ консолид'!E8</f>
        <v>67</v>
      </c>
      <c r="F8" s="160">
        <f>'доходы в разрезе налогов'!P8</f>
        <v>42.2</v>
      </c>
      <c r="G8" s="167">
        <f aca="true" t="shared" si="0" ref="G8:G18">E8/D8*1000</f>
        <v>38.00340328984685</v>
      </c>
      <c r="H8" s="168">
        <f aca="true" t="shared" si="1" ref="H8:H21">F8/D8*1000</f>
        <v>23.936471922858765</v>
      </c>
      <c r="I8" s="163">
        <v>1843</v>
      </c>
      <c r="J8" s="165">
        <f>'анализ консолид'!H8</f>
        <v>73.4</v>
      </c>
      <c r="K8" s="162">
        <f>'доходы в разрезе налогов'!S8</f>
        <v>47.5</v>
      </c>
      <c r="L8" s="165">
        <f aca="true" t="shared" si="2" ref="L8:L18">J8/I8*1000</f>
        <v>39.82637004883343</v>
      </c>
      <c r="M8" s="166">
        <f aca="true" t="shared" si="3" ref="M8:M18">K8/I8*1000</f>
        <v>25.773195876288657</v>
      </c>
    </row>
    <row r="9" spans="1:13" ht="18.75">
      <c r="A9" s="156">
        <v>2</v>
      </c>
      <c r="B9" s="157"/>
      <c r="C9" s="161" t="s">
        <v>101</v>
      </c>
      <c r="D9" s="164">
        <v>2017</v>
      </c>
      <c r="E9" s="160">
        <f>'анализ консолид'!E9</f>
        <v>138.8</v>
      </c>
      <c r="F9" s="160">
        <f>'доходы в разрезе налогов'!P9</f>
        <v>113.9</v>
      </c>
      <c r="G9" s="167">
        <f t="shared" si="0"/>
        <v>68.81507188894398</v>
      </c>
      <c r="H9" s="168">
        <f t="shared" si="1"/>
        <v>56.47000495785821</v>
      </c>
      <c r="I9" s="163">
        <v>1966</v>
      </c>
      <c r="J9" s="165">
        <f>'анализ консолид'!H9</f>
        <v>79.4</v>
      </c>
      <c r="K9" s="162">
        <f>'доходы в разрезе налогов'!S9</f>
        <v>64.4</v>
      </c>
      <c r="L9" s="165">
        <f t="shared" si="2"/>
        <v>40.386571719226865</v>
      </c>
      <c r="M9" s="166">
        <f t="shared" si="3"/>
        <v>32.756866734486266</v>
      </c>
    </row>
    <row r="10" spans="1:13" ht="18.75">
      <c r="A10" s="156">
        <v>3</v>
      </c>
      <c r="B10" s="157"/>
      <c r="C10" s="161" t="s">
        <v>103</v>
      </c>
      <c r="D10" s="164">
        <v>4702</v>
      </c>
      <c r="E10" s="160">
        <f>'анализ консолид'!E10</f>
        <v>480.90000000000003</v>
      </c>
      <c r="F10" s="160">
        <f>'доходы в разрезе налогов'!P10</f>
        <v>438.8</v>
      </c>
      <c r="G10" s="167">
        <f t="shared" si="0"/>
        <v>102.2756273925989</v>
      </c>
      <c r="H10" s="168">
        <f t="shared" si="1"/>
        <v>93.32199064227989</v>
      </c>
      <c r="I10" s="163">
        <v>4736</v>
      </c>
      <c r="J10" s="165">
        <f>'анализ консолид'!H10</f>
        <v>374.19999999999993</v>
      </c>
      <c r="K10" s="165">
        <f>'доходы в разрезе налогов'!S10</f>
        <v>340.99999999999994</v>
      </c>
      <c r="L10" s="165">
        <f t="shared" si="2"/>
        <v>79.01182432432431</v>
      </c>
      <c r="M10" s="166">
        <f t="shared" si="3"/>
        <v>72.00168918918918</v>
      </c>
    </row>
    <row r="11" spans="1:13" ht="18.75">
      <c r="A11" s="156">
        <v>4</v>
      </c>
      <c r="B11" s="157"/>
      <c r="C11" s="161" t="s">
        <v>102</v>
      </c>
      <c r="D11" s="164">
        <v>995</v>
      </c>
      <c r="E11" s="160">
        <f>'анализ консолид'!E11</f>
        <v>171.9</v>
      </c>
      <c r="F11" s="160">
        <f>'доходы в разрезе налогов'!P11</f>
        <v>167.1</v>
      </c>
      <c r="G11" s="167">
        <f t="shared" si="0"/>
        <v>172.7638190954774</v>
      </c>
      <c r="H11" s="168">
        <f t="shared" si="1"/>
        <v>167.93969849246233</v>
      </c>
      <c r="I11" s="163">
        <v>1001</v>
      </c>
      <c r="J11" s="165">
        <f>'анализ консолид'!H11</f>
        <v>195.5</v>
      </c>
      <c r="K11" s="162">
        <f>'доходы в разрезе налогов'!S11</f>
        <v>190.4</v>
      </c>
      <c r="L11" s="165">
        <f t="shared" si="2"/>
        <v>195.3046953046953</v>
      </c>
      <c r="M11" s="166">
        <f t="shared" si="3"/>
        <v>190.2097902097902</v>
      </c>
    </row>
    <row r="12" spans="1:13" ht="18.75">
      <c r="A12" s="156">
        <v>5</v>
      </c>
      <c r="B12" s="157"/>
      <c r="C12" s="161" t="s">
        <v>104</v>
      </c>
      <c r="D12" s="164">
        <v>2333</v>
      </c>
      <c r="E12" s="160">
        <f>'анализ консолид'!E12</f>
        <v>348.4</v>
      </c>
      <c r="F12" s="160">
        <f>'доходы в разрезе налогов'!P12</f>
        <v>332</v>
      </c>
      <c r="G12" s="167">
        <f t="shared" si="0"/>
        <v>149.3356193741963</v>
      </c>
      <c r="H12" s="168">
        <f t="shared" si="1"/>
        <v>142.3060437205315</v>
      </c>
      <c r="I12" s="163">
        <v>2541</v>
      </c>
      <c r="J12" s="165">
        <f>'анализ консолид'!H12</f>
        <v>214.1</v>
      </c>
      <c r="K12" s="165">
        <f>'доходы в разрезе налогов'!S12</f>
        <v>200</v>
      </c>
      <c r="L12" s="165">
        <f t="shared" si="2"/>
        <v>84.25816607634789</v>
      </c>
      <c r="M12" s="166">
        <f t="shared" si="3"/>
        <v>78.70916961826052</v>
      </c>
    </row>
    <row r="13" spans="1:13" ht="18.75">
      <c r="A13" s="156">
        <v>6</v>
      </c>
      <c r="B13" s="157"/>
      <c r="C13" s="161" t="s">
        <v>107</v>
      </c>
      <c r="D13" s="164">
        <v>2654</v>
      </c>
      <c r="E13" s="160">
        <f>'анализ консолид'!E13</f>
        <v>148.4</v>
      </c>
      <c r="F13" s="160">
        <f>'доходы в разрезе налогов'!P13</f>
        <v>127.4</v>
      </c>
      <c r="G13" s="167">
        <f t="shared" si="0"/>
        <v>55.9155990957046</v>
      </c>
      <c r="H13" s="168">
        <f t="shared" si="1"/>
        <v>48.00301431801055</v>
      </c>
      <c r="I13" s="163">
        <v>2676</v>
      </c>
      <c r="J13" s="165">
        <f>'анализ консолид'!H13</f>
        <v>83.19999999999999</v>
      </c>
      <c r="K13" s="162">
        <f>'доходы в разрезе налогов'!S13</f>
        <v>82.19999999999999</v>
      </c>
      <c r="L13" s="165">
        <f t="shared" si="2"/>
        <v>31.091180866965615</v>
      </c>
      <c r="M13" s="166">
        <f t="shared" si="3"/>
        <v>30.717488789237663</v>
      </c>
    </row>
    <row r="14" spans="1:13" ht="18.75">
      <c r="A14" s="156">
        <v>7</v>
      </c>
      <c r="B14" s="157"/>
      <c r="C14" s="161" t="s">
        <v>106</v>
      </c>
      <c r="D14" s="164">
        <v>2316</v>
      </c>
      <c r="E14" s="160">
        <f>'анализ консолид'!E14</f>
        <v>204.89999999999998</v>
      </c>
      <c r="F14" s="160">
        <f>'доходы в разрезе налогов'!P14</f>
        <v>187.29999999999998</v>
      </c>
      <c r="G14" s="167">
        <f t="shared" si="0"/>
        <v>88.47150259067357</v>
      </c>
      <c r="H14" s="168">
        <f t="shared" si="1"/>
        <v>80.87219343696027</v>
      </c>
      <c r="I14" s="163">
        <v>2346</v>
      </c>
      <c r="J14" s="165">
        <f>'анализ консолид'!H14</f>
        <v>213.10000000000002</v>
      </c>
      <c r="K14" s="162">
        <f>'доходы в разрезе налогов'!S14</f>
        <v>168.3</v>
      </c>
      <c r="L14" s="165">
        <f t="shared" si="2"/>
        <v>90.83546462063087</v>
      </c>
      <c r="M14" s="166">
        <f t="shared" si="3"/>
        <v>71.73913043478261</v>
      </c>
    </row>
    <row r="15" spans="1:13" ht="18.75">
      <c r="A15" s="156">
        <v>8</v>
      </c>
      <c r="B15" s="157"/>
      <c r="C15" s="161" t="s">
        <v>108</v>
      </c>
      <c r="D15" s="164">
        <v>562</v>
      </c>
      <c r="E15" s="160">
        <f>'анализ консолид'!E15</f>
        <v>60.900000000000006</v>
      </c>
      <c r="F15" s="160">
        <f>'доходы в разрезе налогов'!P15</f>
        <v>60.900000000000006</v>
      </c>
      <c r="G15" s="167">
        <f t="shared" si="0"/>
        <v>108.36298932384344</v>
      </c>
      <c r="H15" s="168">
        <f t="shared" si="1"/>
        <v>108.36298932384344</v>
      </c>
      <c r="I15" s="163">
        <v>583</v>
      </c>
      <c r="J15" s="165">
        <f>'анализ консолид'!H15</f>
        <v>33.1</v>
      </c>
      <c r="K15" s="162">
        <f>'доходы в разрезе налогов'!S15</f>
        <v>33.1</v>
      </c>
      <c r="L15" s="165">
        <f t="shared" si="2"/>
        <v>56.775300171526595</v>
      </c>
      <c r="M15" s="166">
        <f t="shared" si="3"/>
        <v>56.775300171526595</v>
      </c>
    </row>
    <row r="16" spans="1:13" ht="18.75">
      <c r="A16" s="156">
        <v>9</v>
      </c>
      <c r="B16" s="157"/>
      <c r="C16" s="161" t="s">
        <v>109</v>
      </c>
      <c r="D16" s="164">
        <v>1634</v>
      </c>
      <c r="E16" s="160">
        <f>'анализ консолид'!E16</f>
        <v>124.89999999999999</v>
      </c>
      <c r="F16" s="160">
        <f>'доходы в разрезе налогов'!P16</f>
        <v>124.8</v>
      </c>
      <c r="G16" s="167">
        <f t="shared" si="0"/>
        <v>76.43818849449204</v>
      </c>
      <c r="H16" s="168">
        <f t="shared" si="1"/>
        <v>76.37698898408813</v>
      </c>
      <c r="I16" s="163">
        <v>1633</v>
      </c>
      <c r="J16" s="165">
        <f>'анализ консолид'!H16</f>
        <v>105.19999999999999</v>
      </c>
      <c r="K16" s="162">
        <f>'доходы в разрезе налогов'!S16</f>
        <v>102.6</v>
      </c>
      <c r="L16" s="165">
        <f t="shared" si="2"/>
        <v>64.4213104715248</v>
      </c>
      <c r="M16" s="166">
        <f t="shared" si="3"/>
        <v>62.82914880587875</v>
      </c>
    </row>
    <row r="17" spans="1:13" ht="18.75">
      <c r="A17" s="156">
        <v>10</v>
      </c>
      <c r="B17" s="157"/>
      <c r="C17" s="161" t="s">
        <v>113</v>
      </c>
      <c r="D17" s="164">
        <v>1374</v>
      </c>
      <c r="E17" s="160">
        <f>'анализ консолид'!E17</f>
        <v>46.6</v>
      </c>
      <c r="F17" s="160">
        <f>'доходы в разрезе налогов'!P17</f>
        <v>45.5</v>
      </c>
      <c r="G17" s="167">
        <f t="shared" si="0"/>
        <v>33.9155749636099</v>
      </c>
      <c r="H17" s="168">
        <f t="shared" si="1"/>
        <v>33.114992721979625</v>
      </c>
      <c r="I17" s="163">
        <v>1436</v>
      </c>
      <c r="J17" s="165">
        <f>'анализ консолид'!H17</f>
        <v>64.1</v>
      </c>
      <c r="K17" s="162">
        <f>'доходы в разрезе налогов'!S17</f>
        <v>59.5</v>
      </c>
      <c r="L17" s="165">
        <f t="shared" si="2"/>
        <v>44.63788300835654</v>
      </c>
      <c r="M17" s="166">
        <f t="shared" si="3"/>
        <v>41.43454038997214</v>
      </c>
    </row>
    <row r="18" spans="1:13" ht="18.75">
      <c r="A18" s="156">
        <v>11</v>
      </c>
      <c r="B18" s="157"/>
      <c r="C18" s="161" t="s">
        <v>114</v>
      </c>
      <c r="D18" s="164">
        <v>22691</v>
      </c>
      <c r="E18" s="160">
        <f>'анализ консолид'!E18</f>
        <v>4573.4</v>
      </c>
      <c r="F18" s="160">
        <f>'доходы в разрезе налогов'!P18</f>
        <v>3651.9</v>
      </c>
      <c r="G18" s="167">
        <f t="shared" si="0"/>
        <v>201.55127583623462</v>
      </c>
      <c r="H18" s="168">
        <f t="shared" si="1"/>
        <v>160.94046097571723</v>
      </c>
      <c r="I18" s="163">
        <v>23221</v>
      </c>
      <c r="J18" s="165">
        <f>'анализ консолид'!H18</f>
        <v>3816.7999999999997</v>
      </c>
      <c r="K18" s="162">
        <f>'доходы в разрезе налогов'!S18</f>
        <v>3165.7999999999997</v>
      </c>
      <c r="L18" s="165">
        <f t="shared" si="2"/>
        <v>164.36845958399724</v>
      </c>
      <c r="M18" s="166">
        <f t="shared" si="3"/>
        <v>136.33349123638087</v>
      </c>
    </row>
    <row r="19" spans="1:13" s="169" customFormat="1" ht="18.75">
      <c r="A19" s="258"/>
      <c r="B19" s="259"/>
      <c r="C19" s="259"/>
      <c r="D19" s="179"/>
      <c r="E19" s="180"/>
      <c r="F19" s="180"/>
      <c r="G19" s="181"/>
      <c r="H19" s="182"/>
      <c r="I19" s="179"/>
      <c r="J19" s="183"/>
      <c r="K19" s="184"/>
      <c r="L19" s="183"/>
      <c r="M19" s="185"/>
    </row>
    <row r="20" spans="1:13" ht="18.75">
      <c r="A20" s="162">
        <v>12</v>
      </c>
      <c r="B20" s="162"/>
      <c r="C20" s="186" t="s">
        <v>133</v>
      </c>
      <c r="D20" s="162"/>
      <c r="E20" s="160">
        <f>'анализ консолид'!E20</f>
        <v>13244</v>
      </c>
      <c r="F20" s="160">
        <f>'доходы в разрезе налогов'!P22</f>
        <v>12165.3</v>
      </c>
      <c r="G20" s="162"/>
      <c r="H20" s="162"/>
      <c r="I20" s="162"/>
      <c r="J20" s="160">
        <f>'анализ консолид'!H20</f>
        <v>11601.899999999998</v>
      </c>
      <c r="K20" s="162">
        <f>'доходы в разрезе налогов'!S22</f>
        <v>10380.399999999998</v>
      </c>
      <c r="L20" s="165"/>
      <c r="M20" s="162"/>
    </row>
    <row r="21" spans="1:13" ht="18.75">
      <c r="A21" s="253" t="s">
        <v>134</v>
      </c>
      <c r="B21" s="253"/>
      <c r="C21" s="253"/>
      <c r="D21" s="187">
        <f>SUM(D8:D20)</f>
        <v>43041</v>
      </c>
      <c r="E21" s="160">
        <f>'анализ консолид'!E21</f>
        <v>19610.1</v>
      </c>
      <c r="F21" s="160">
        <f>'доходы в разрезе налогов'!P23</f>
        <v>17457.1</v>
      </c>
      <c r="G21" s="167">
        <f>E21/D21*1000</f>
        <v>455.61441416323964</v>
      </c>
      <c r="H21" s="168">
        <f t="shared" si="1"/>
        <v>405.5923421853581</v>
      </c>
      <c r="I21" s="187">
        <f>SUM(I8:I20)</f>
        <v>43982</v>
      </c>
      <c r="J21" s="325">
        <f>'анализ консолид'!H21</f>
        <v>16853.999999999996</v>
      </c>
      <c r="K21" s="162">
        <f>'доходы в разрезе налогов'!S23</f>
        <v>14835.199999999997</v>
      </c>
      <c r="L21" s="165">
        <f>J21/I21*1000</f>
        <v>383.2022190896275</v>
      </c>
      <c r="M21" s="166">
        <f>K21/I21*1000</f>
        <v>337.3016233913873</v>
      </c>
    </row>
    <row r="22" spans="1:13" ht="39" customHeight="1">
      <c r="A22" s="248" t="s">
        <v>150</v>
      </c>
      <c r="B22" s="248"/>
      <c r="C22" s="248"/>
      <c r="D22" s="248"/>
      <c r="E22" s="248"/>
      <c r="F22" s="248"/>
      <c r="G22" s="248"/>
      <c r="H22" s="159"/>
      <c r="L22" s="247" t="s">
        <v>151</v>
      </c>
      <c r="M22" s="247"/>
    </row>
  </sheetData>
  <mergeCells count="21">
    <mergeCell ref="A19:C19"/>
    <mergeCell ref="B4:C7"/>
    <mergeCell ref="A4:A7"/>
    <mergeCell ref="D4:H4"/>
    <mergeCell ref="M6:M7"/>
    <mergeCell ref="L5:M5"/>
    <mergeCell ref="H6:H7"/>
    <mergeCell ref="A1:M2"/>
    <mergeCell ref="I4:M4"/>
    <mergeCell ref="I5:I7"/>
    <mergeCell ref="J5:J7"/>
    <mergeCell ref="L22:M22"/>
    <mergeCell ref="A22:G22"/>
    <mergeCell ref="E5:E7"/>
    <mergeCell ref="D5:D7"/>
    <mergeCell ref="F5:F7"/>
    <mergeCell ref="G5:H5"/>
    <mergeCell ref="G6:G7"/>
    <mergeCell ref="K5:K7"/>
    <mergeCell ref="A21:C21"/>
    <mergeCell ref="L6:L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8" sqref="H8"/>
    </sheetView>
  </sheetViews>
  <sheetFormatPr defaultColWidth="9.00390625" defaultRowHeight="12.75"/>
  <cols>
    <col min="1" max="1" width="5.25390625" style="127" customWidth="1"/>
    <col min="2" max="2" width="20.625" style="127" customWidth="1"/>
    <col min="3" max="3" width="12.125" style="127" customWidth="1"/>
    <col min="4" max="4" width="16.375" style="127" customWidth="1"/>
    <col min="5" max="5" width="16.25390625" style="127" customWidth="1"/>
    <col min="6" max="6" width="13.875" style="127" customWidth="1"/>
    <col min="7" max="7" width="15.625" style="127" customWidth="1"/>
    <col min="8" max="8" width="16.875" style="127" customWidth="1"/>
    <col min="9" max="9" width="13.00390625" style="127" customWidth="1"/>
    <col min="10" max="16384" width="9.125" style="127" customWidth="1"/>
  </cols>
  <sheetData>
    <row r="1" spans="1:9" ht="15.75" customHeight="1">
      <c r="A1" s="274" t="s">
        <v>128</v>
      </c>
      <c r="B1" s="274"/>
      <c r="C1" s="274"/>
      <c r="D1" s="274"/>
      <c r="E1" s="274"/>
      <c r="F1" s="274"/>
      <c r="G1" s="274"/>
      <c r="H1" s="274"/>
      <c r="I1" s="274"/>
    </row>
    <row r="2" spans="1:9" ht="21" customHeight="1">
      <c r="A2" s="274" t="s">
        <v>160</v>
      </c>
      <c r="B2" s="274"/>
      <c r="C2" s="274"/>
      <c r="D2" s="274"/>
      <c r="E2" s="274"/>
      <c r="F2" s="274"/>
      <c r="G2" s="274"/>
      <c r="H2" s="274"/>
      <c r="I2" s="274"/>
    </row>
    <row r="3" spans="1:9" ht="16.5" thickBot="1">
      <c r="A3" s="128"/>
      <c r="B3" s="126"/>
      <c r="C3" s="126"/>
      <c r="D3" s="129"/>
      <c r="E3" s="126"/>
      <c r="F3" s="126"/>
      <c r="G3" s="126"/>
      <c r="H3" s="126"/>
      <c r="I3" s="145" t="s">
        <v>129</v>
      </c>
    </row>
    <row r="4" spans="1:9" s="154" customFormat="1" ht="24" customHeight="1">
      <c r="A4" s="266" t="s">
        <v>0</v>
      </c>
      <c r="B4" s="277"/>
      <c r="C4" s="280" t="s">
        <v>161</v>
      </c>
      <c r="D4" s="252" t="s">
        <v>169</v>
      </c>
      <c r="E4" s="252" t="s">
        <v>170</v>
      </c>
      <c r="F4" s="268" t="s">
        <v>162</v>
      </c>
      <c r="G4" s="271" t="s">
        <v>171</v>
      </c>
      <c r="H4" s="271" t="s">
        <v>172</v>
      </c>
      <c r="I4" s="271" t="s">
        <v>173</v>
      </c>
    </row>
    <row r="5" spans="1:9" s="154" customFormat="1" ht="39.75" customHeight="1">
      <c r="A5" s="267"/>
      <c r="B5" s="278"/>
      <c r="C5" s="281"/>
      <c r="D5" s="283"/>
      <c r="E5" s="283"/>
      <c r="F5" s="269"/>
      <c r="G5" s="272"/>
      <c r="H5" s="272"/>
      <c r="I5" s="272"/>
    </row>
    <row r="6" spans="1:9" s="154" customFormat="1" ht="34.5" customHeight="1">
      <c r="A6" s="267"/>
      <c r="B6" s="278"/>
      <c r="C6" s="281"/>
      <c r="D6" s="283"/>
      <c r="E6" s="283"/>
      <c r="F6" s="269"/>
      <c r="G6" s="272"/>
      <c r="H6" s="272"/>
      <c r="I6" s="272"/>
    </row>
    <row r="7" spans="1:9" s="154" customFormat="1" ht="2.25" customHeight="1" thickBot="1">
      <c r="A7" s="276"/>
      <c r="B7" s="279"/>
      <c r="C7" s="282"/>
      <c r="D7" s="283"/>
      <c r="E7" s="283"/>
      <c r="F7" s="270"/>
      <c r="G7" s="273"/>
      <c r="H7" s="273"/>
      <c r="I7" s="273"/>
    </row>
    <row r="8" spans="1:9" ht="15.75">
      <c r="A8" s="131">
        <v>1</v>
      </c>
      <c r="B8" s="132" t="s">
        <v>100</v>
      </c>
      <c r="C8" s="133">
        <v>739.6</v>
      </c>
      <c r="D8" s="174">
        <f>'доходы в разрезе налогов'!I8</f>
        <v>84</v>
      </c>
      <c r="E8" s="174">
        <f>'доходы в разрезе налогов'!J8</f>
        <v>67</v>
      </c>
      <c r="F8" s="134">
        <f aca="true" t="shared" si="0" ref="F8:F19">ROUND(E8/C8*100,1)</f>
        <v>9.1</v>
      </c>
      <c r="G8" s="134">
        <f aca="true" t="shared" si="1" ref="G8:G18">ROUND(E8/D8*100,1)</f>
        <v>79.8</v>
      </c>
      <c r="H8" s="174">
        <f>'доходы в разрезе налогов'!M8</f>
        <v>73.4</v>
      </c>
      <c r="I8" s="130">
        <f aca="true" t="shared" si="2" ref="I8:I19">ROUND(E8/H8*100,1)</f>
        <v>91.3</v>
      </c>
    </row>
    <row r="9" spans="1:9" ht="15.75">
      <c r="A9" s="131">
        <v>2</v>
      </c>
      <c r="B9" s="132" t="s">
        <v>101</v>
      </c>
      <c r="C9" s="133">
        <v>738</v>
      </c>
      <c r="D9" s="174">
        <f>'доходы в разрезе налогов'!I9</f>
        <v>72.2</v>
      </c>
      <c r="E9" s="174">
        <f>'доходы в разрезе налогов'!J9</f>
        <v>138.8</v>
      </c>
      <c r="F9" s="134">
        <f t="shared" si="0"/>
        <v>18.8</v>
      </c>
      <c r="G9" s="134">
        <f t="shared" si="1"/>
        <v>192.2</v>
      </c>
      <c r="H9" s="174">
        <f>'доходы в разрезе налогов'!M9</f>
        <v>79.4</v>
      </c>
      <c r="I9" s="130">
        <f t="shared" si="2"/>
        <v>174.8</v>
      </c>
    </row>
    <row r="10" spans="1:9" ht="15.75">
      <c r="A10" s="131">
        <v>3</v>
      </c>
      <c r="B10" s="132" t="s">
        <v>103</v>
      </c>
      <c r="C10" s="133">
        <v>3687</v>
      </c>
      <c r="D10" s="174">
        <f>'доходы в разрезе налогов'!I10</f>
        <v>305.6</v>
      </c>
      <c r="E10" s="174">
        <f>'доходы в разрезе налогов'!J10</f>
        <v>480.90000000000003</v>
      </c>
      <c r="F10" s="134">
        <f t="shared" si="0"/>
        <v>13</v>
      </c>
      <c r="G10" s="134">
        <f t="shared" si="1"/>
        <v>157.4</v>
      </c>
      <c r="H10" s="174">
        <f>'доходы в разрезе налогов'!M10</f>
        <v>374.19999999999993</v>
      </c>
      <c r="I10" s="130">
        <f t="shared" si="2"/>
        <v>128.5</v>
      </c>
    </row>
    <row r="11" spans="1:9" ht="15.75">
      <c r="A11" s="131">
        <v>4</v>
      </c>
      <c r="B11" s="132" t="s">
        <v>102</v>
      </c>
      <c r="C11" s="133">
        <v>1254.2</v>
      </c>
      <c r="D11" s="174">
        <f>'доходы в разрезе налогов'!I11</f>
        <v>168.6</v>
      </c>
      <c r="E11" s="174">
        <f>'доходы в разрезе налогов'!J11</f>
        <v>171.9</v>
      </c>
      <c r="F11" s="134">
        <f t="shared" si="0"/>
        <v>13.7</v>
      </c>
      <c r="G11" s="134">
        <f t="shared" si="1"/>
        <v>102</v>
      </c>
      <c r="H11" s="174">
        <f>'доходы в разрезе налогов'!M11</f>
        <v>195.5</v>
      </c>
      <c r="I11" s="130">
        <f t="shared" si="2"/>
        <v>87.9</v>
      </c>
    </row>
    <row r="12" spans="1:9" ht="15.75">
      <c r="A12" s="131">
        <v>5</v>
      </c>
      <c r="B12" s="161" t="s">
        <v>104</v>
      </c>
      <c r="C12" s="189">
        <v>1380.8</v>
      </c>
      <c r="D12" s="174">
        <f>'доходы в разрезе налогов'!I12</f>
        <v>130.2</v>
      </c>
      <c r="E12" s="174">
        <f>'доходы в разрезе налогов'!J12</f>
        <v>348.4</v>
      </c>
      <c r="F12" s="134">
        <f t="shared" si="0"/>
        <v>25.2</v>
      </c>
      <c r="G12" s="134">
        <f t="shared" si="1"/>
        <v>267.6</v>
      </c>
      <c r="H12" s="174">
        <f>'доходы в разрезе налогов'!M12</f>
        <v>214.1</v>
      </c>
      <c r="I12" s="130">
        <f t="shared" si="2"/>
        <v>162.7</v>
      </c>
    </row>
    <row r="13" spans="1:9" ht="15.75">
      <c r="A13" s="131">
        <v>6</v>
      </c>
      <c r="B13" s="132" t="s">
        <v>107</v>
      </c>
      <c r="C13" s="133">
        <v>937.6</v>
      </c>
      <c r="D13" s="174">
        <f>'доходы в разрезе налогов'!I13</f>
        <v>64.8</v>
      </c>
      <c r="E13" s="174">
        <f>'доходы в разрезе налогов'!J13</f>
        <v>148.4</v>
      </c>
      <c r="F13" s="134">
        <f t="shared" si="0"/>
        <v>15.8</v>
      </c>
      <c r="G13" s="134">
        <f t="shared" si="1"/>
        <v>229</v>
      </c>
      <c r="H13" s="174">
        <f>'доходы в разрезе налогов'!M13</f>
        <v>83.19999999999999</v>
      </c>
      <c r="I13" s="130">
        <f t="shared" si="2"/>
        <v>178.4</v>
      </c>
    </row>
    <row r="14" spans="1:9" ht="15.75">
      <c r="A14" s="131">
        <v>7</v>
      </c>
      <c r="B14" s="132" t="s">
        <v>106</v>
      </c>
      <c r="C14" s="133">
        <v>1762</v>
      </c>
      <c r="D14" s="174">
        <f>'доходы в разрезе налогов'!I14</f>
        <v>219</v>
      </c>
      <c r="E14" s="174">
        <f>'доходы в разрезе налогов'!J14</f>
        <v>204.89999999999998</v>
      </c>
      <c r="F14" s="134">
        <f t="shared" si="0"/>
        <v>11.6</v>
      </c>
      <c r="G14" s="134">
        <f t="shared" si="1"/>
        <v>93.6</v>
      </c>
      <c r="H14" s="174">
        <f>'доходы в разрезе налогов'!M14</f>
        <v>213.10000000000002</v>
      </c>
      <c r="I14" s="130">
        <f t="shared" si="2"/>
        <v>96.2</v>
      </c>
    </row>
    <row r="15" spans="1:9" ht="15.75">
      <c r="A15" s="131">
        <v>8</v>
      </c>
      <c r="B15" s="132" t="s">
        <v>108</v>
      </c>
      <c r="C15" s="133">
        <v>395.5</v>
      </c>
      <c r="D15" s="174">
        <f>'доходы в разрезе налогов'!I15</f>
        <v>27</v>
      </c>
      <c r="E15" s="174">
        <f>'доходы в разрезе налогов'!J15</f>
        <v>60.900000000000006</v>
      </c>
      <c r="F15" s="134">
        <f t="shared" si="0"/>
        <v>15.4</v>
      </c>
      <c r="G15" s="134">
        <f t="shared" si="1"/>
        <v>225.6</v>
      </c>
      <c r="H15" s="174">
        <f>'доходы в разрезе налогов'!M15</f>
        <v>33.1</v>
      </c>
      <c r="I15" s="130">
        <f t="shared" si="2"/>
        <v>184</v>
      </c>
    </row>
    <row r="16" spans="1:9" ht="15.75">
      <c r="A16" s="131">
        <v>9</v>
      </c>
      <c r="B16" s="132" t="s">
        <v>109</v>
      </c>
      <c r="C16" s="133">
        <v>982.6</v>
      </c>
      <c r="D16" s="174">
        <f>'доходы в разрезе налогов'!I16</f>
        <v>101.60000000000001</v>
      </c>
      <c r="E16" s="174">
        <f>'доходы в разрезе налогов'!J16</f>
        <v>124.89999999999999</v>
      </c>
      <c r="F16" s="134">
        <f t="shared" si="0"/>
        <v>12.7</v>
      </c>
      <c r="G16" s="134">
        <f t="shared" si="1"/>
        <v>122.9</v>
      </c>
      <c r="H16" s="174">
        <f>'доходы в разрезе налогов'!M16</f>
        <v>105.19999999999999</v>
      </c>
      <c r="I16" s="130">
        <f t="shared" si="2"/>
        <v>118.7</v>
      </c>
    </row>
    <row r="17" spans="1:9" ht="15.75">
      <c r="A17" s="131">
        <v>10</v>
      </c>
      <c r="B17" s="132" t="s">
        <v>113</v>
      </c>
      <c r="C17" s="133">
        <v>439.6</v>
      </c>
      <c r="D17" s="174">
        <f>'доходы в разрезе налогов'!I17</f>
        <v>55.2</v>
      </c>
      <c r="E17" s="174">
        <f>'доходы в разрезе налогов'!J17</f>
        <v>46.6</v>
      </c>
      <c r="F17" s="134">
        <f t="shared" si="0"/>
        <v>10.6</v>
      </c>
      <c r="G17" s="134">
        <f t="shared" si="1"/>
        <v>84.4</v>
      </c>
      <c r="H17" s="174">
        <f>'доходы в разрезе налогов'!M17</f>
        <v>64.1</v>
      </c>
      <c r="I17" s="130">
        <f t="shared" si="2"/>
        <v>72.7</v>
      </c>
    </row>
    <row r="18" spans="1:9" ht="16.5" thickBot="1">
      <c r="A18" s="131">
        <v>11</v>
      </c>
      <c r="B18" s="132" t="s">
        <v>114</v>
      </c>
      <c r="C18" s="133">
        <v>35010.7</v>
      </c>
      <c r="D18" s="174">
        <f>'доходы в разрезе налогов'!I18</f>
        <v>3512</v>
      </c>
      <c r="E18" s="174">
        <f>'доходы в разрезе налогов'!J18</f>
        <v>4573.4</v>
      </c>
      <c r="F18" s="134">
        <f t="shared" si="0"/>
        <v>13.1</v>
      </c>
      <c r="G18" s="134">
        <f t="shared" si="1"/>
        <v>130.2</v>
      </c>
      <c r="H18" s="174">
        <f>'доходы в разрезе налогов'!M18</f>
        <v>3816.7999999999997</v>
      </c>
      <c r="I18" s="130">
        <f t="shared" si="2"/>
        <v>119.8</v>
      </c>
    </row>
    <row r="19" spans="1:9" s="151" customFormat="1" ht="32.25" thickBot="1">
      <c r="A19" s="146"/>
      <c r="B19" s="135" t="s">
        <v>132</v>
      </c>
      <c r="C19" s="148">
        <f>SUM(C8:C18)</f>
        <v>47327.6</v>
      </c>
      <c r="D19" s="175">
        <f>SUM(D8:D18)</f>
        <v>4740.2</v>
      </c>
      <c r="E19" s="175">
        <f>SUM(E8:E18)</f>
        <v>6366.1</v>
      </c>
      <c r="F19" s="149">
        <f t="shared" si="0"/>
        <v>13.5</v>
      </c>
      <c r="G19" s="149">
        <f>ROUND(E19/D19*100,1)</f>
        <v>134.3</v>
      </c>
      <c r="H19" s="147">
        <f>SUM(H8:H18)</f>
        <v>5252.099999999999</v>
      </c>
      <c r="I19" s="150">
        <f t="shared" si="2"/>
        <v>121.2</v>
      </c>
    </row>
    <row r="20" spans="1:9" ht="16.5" thickBot="1">
      <c r="A20" s="136">
        <v>12</v>
      </c>
      <c r="B20" s="137" t="s">
        <v>133</v>
      </c>
      <c r="C20" s="138">
        <v>111637.6</v>
      </c>
      <c r="D20" s="176">
        <f>'доходы в разрезе налогов'!I22</f>
        <v>12910.5</v>
      </c>
      <c r="E20" s="176">
        <f>'доходы в разрезе налогов'!J22</f>
        <v>13244</v>
      </c>
      <c r="F20" s="139">
        <f>ROUND(E20/C20*100,1)</f>
        <v>11.9</v>
      </c>
      <c r="G20" s="139">
        <f>ROUND(E20/D20*100,1)</f>
        <v>102.6</v>
      </c>
      <c r="H20" s="174">
        <f>'доходы в разрезе налогов'!M22</f>
        <v>11601.899999999998</v>
      </c>
      <c r="I20" s="140">
        <f>ROUND(E20/H20*100,1)</f>
        <v>114.2</v>
      </c>
    </row>
    <row r="21" spans="1:9" s="151" customFormat="1" ht="16.5" thickBot="1">
      <c r="A21" s="136"/>
      <c r="B21" s="141" t="s">
        <v>134</v>
      </c>
      <c r="C21" s="142">
        <f>C19+C20</f>
        <v>158965.2</v>
      </c>
      <c r="D21" s="177">
        <f>D19+D20</f>
        <v>17650.7</v>
      </c>
      <c r="E21" s="177">
        <f>E19+E20</f>
        <v>19610.1</v>
      </c>
      <c r="F21" s="152">
        <f>ROUND(E21/C21*100,1)</f>
        <v>12.3</v>
      </c>
      <c r="G21" s="152">
        <f>ROUND(E21/D21*100,1)</f>
        <v>111.1</v>
      </c>
      <c r="H21" s="178">
        <f>H19+H20</f>
        <v>16853.999999999996</v>
      </c>
      <c r="I21" s="153">
        <f>ROUND(E21/H21*100,1)</f>
        <v>116.4</v>
      </c>
    </row>
    <row r="22" spans="4:8" ht="15.75">
      <c r="D22" s="143"/>
      <c r="E22" s="143"/>
      <c r="H22" s="143"/>
    </row>
    <row r="23" spans="4:8" ht="15.75">
      <c r="D23" s="144"/>
      <c r="E23" s="144"/>
      <c r="H23" s="144"/>
    </row>
    <row r="24" spans="2:9" ht="15.75">
      <c r="B24" s="275" t="s">
        <v>149</v>
      </c>
      <c r="C24" s="275"/>
      <c r="D24" s="275"/>
      <c r="E24" s="275"/>
      <c r="F24" s="275"/>
      <c r="G24" s="275"/>
      <c r="H24" s="275"/>
      <c r="I24" s="275"/>
    </row>
  </sheetData>
  <mergeCells count="12">
    <mergeCell ref="B24:I24"/>
    <mergeCell ref="A4:A7"/>
    <mergeCell ref="B4:B7"/>
    <mergeCell ref="C4:C7"/>
    <mergeCell ref="D4:D7"/>
    <mergeCell ref="H4:H7"/>
    <mergeCell ref="I4:I7"/>
    <mergeCell ref="E4:E7"/>
    <mergeCell ref="F4:F7"/>
    <mergeCell ref="G4:G7"/>
    <mergeCell ref="A1:I1"/>
    <mergeCell ref="A2:I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4"/>
  <sheetViews>
    <sheetView zoomScalePageLayoutView="0" workbookViewId="0" topLeftCell="A4">
      <pane xSplit="2" ySplit="3" topLeftCell="E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F6" sqref="F6"/>
    </sheetView>
  </sheetViews>
  <sheetFormatPr defaultColWidth="10.625" defaultRowHeight="12.75"/>
  <cols>
    <col min="1" max="1" width="4.125" style="16" customWidth="1"/>
    <col min="2" max="2" width="12.00390625" style="20" customWidth="1"/>
    <col min="3" max="4" width="9.00390625" style="16" customWidth="1"/>
    <col min="5" max="5" width="6.375" style="16" customWidth="1"/>
    <col min="6" max="7" width="9.00390625" style="16" customWidth="1"/>
    <col min="8" max="8" width="7.25390625" style="16" customWidth="1"/>
    <col min="9" max="9" width="7.75390625" style="16" customWidth="1"/>
    <col min="10" max="10" width="7.625" style="16" customWidth="1"/>
    <col min="11" max="11" width="6.00390625" style="16" customWidth="1"/>
    <col min="12" max="12" width="8.875" style="16" customWidth="1"/>
    <col min="13" max="13" width="7.25390625" style="16" customWidth="1"/>
    <col min="14" max="14" width="6.875" style="16" customWidth="1"/>
    <col min="15" max="15" width="7.25390625" style="16" customWidth="1"/>
    <col min="16" max="16" width="8.25390625" style="16" customWidth="1"/>
    <col min="17" max="17" width="6.125" style="16" customWidth="1"/>
    <col min="18" max="19" width="8.625" style="16" customWidth="1"/>
    <col min="20" max="20" width="6.75390625" style="16" customWidth="1"/>
    <col min="21" max="21" width="5.125" style="16" customWidth="1"/>
    <col min="22" max="22" width="6.25390625" style="16" customWidth="1"/>
    <col min="23" max="23" width="5.25390625" style="16" customWidth="1"/>
    <col min="24" max="25" width="6.375" style="16" customWidth="1"/>
    <col min="26" max="26" width="6.00390625" style="16" customWidth="1"/>
    <col min="27" max="27" width="8.25390625" style="16" customWidth="1"/>
    <col min="28" max="28" width="8.125" style="16" customWidth="1"/>
    <col min="29" max="29" width="5.625" style="16" customWidth="1"/>
    <col min="30" max="30" width="8.125" style="16" bestFit="1" customWidth="1"/>
    <col min="31" max="31" width="5.625" style="16" customWidth="1"/>
    <col min="32" max="36" width="5.875" style="16" customWidth="1"/>
    <col min="37" max="37" width="5.25390625" style="16" customWidth="1"/>
    <col min="38" max="38" width="5.75390625" style="16" bestFit="1" customWidth="1"/>
    <col min="39" max="39" width="5.25390625" style="16" customWidth="1"/>
    <col min="40" max="40" width="6.125" style="16" customWidth="1"/>
    <col min="41" max="41" width="6.875" style="16" bestFit="1" customWidth="1"/>
    <col min="42" max="46" width="7.875" style="16" customWidth="1"/>
    <col min="47" max="47" width="10.00390625" style="16" customWidth="1"/>
    <col min="48" max="48" width="8.00390625" style="16" customWidth="1"/>
    <col min="49" max="49" width="6.375" style="16" customWidth="1"/>
    <col min="50" max="50" width="10.00390625" style="16" customWidth="1"/>
    <col min="51" max="51" width="6.875" style="16" bestFit="1" customWidth="1"/>
    <col min="52" max="52" width="8.875" style="16" customWidth="1"/>
    <col min="53" max="53" width="8.25390625" style="16" customWidth="1"/>
    <col min="54" max="54" width="7.375" style="16" customWidth="1"/>
    <col min="55" max="55" width="7.875" style="16" customWidth="1"/>
    <col min="56" max="56" width="6.375" style="16" customWidth="1"/>
    <col min="57" max="58" width="8.00390625" style="16" bestFit="1" customWidth="1"/>
    <col min="59" max="59" width="6.875" style="16" bestFit="1" customWidth="1"/>
    <col min="60" max="60" width="8.00390625" style="16" bestFit="1" customWidth="1"/>
    <col min="61" max="61" width="6.875" style="16" bestFit="1" customWidth="1"/>
    <col min="62" max="62" width="7.25390625" style="16" customWidth="1"/>
    <col min="63" max="63" width="8.00390625" style="16" bestFit="1" customWidth="1"/>
    <col min="64" max="64" width="6.375" style="16" customWidth="1"/>
    <col min="65" max="65" width="8.00390625" style="16" bestFit="1" customWidth="1"/>
    <col min="66" max="66" width="6.625" style="16" customWidth="1"/>
    <col min="67" max="68" width="6.125" style="16" bestFit="1" customWidth="1"/>
    <col min="69" max="69" width="5.375" style="16" customWidth="1"/>
    <col min="70" max="70" width="6.75390625" style="16" customWidth="1"/>
    <col min="71" max="71" width="7.00390625" style="16" customWidth="1"/>
    <col min="72" max="72" width="5.25390625" style="16" customWidth="1"/>
    <col min="73" max="74" width="7.125" style="16" customWidth="1"/>
    <col min="75" max="75" width="4.375" style="16" customWidth="1"/>
    <col min="76" max="76" width="6.375" style="16" customWidth="1"/>
    <col min="77" max="77" width="4.75390625" style="16" customWidth="1"/>
    <col min="78" max="78" width="7.375" style="16" customWidth="1"/>
    <col min="79" max="79" width="8.75390625" style="16" bestFit="1" customWidth="1"/>
    <col min="80" max="80" width="6.875" style="16" bestFit="1" customWidth="1"/>
    <col min="81" max="83" width="7.125" style="16" customWidth="1"/>
    <col min="84" max="84" width="12.375" style="16" hidden="1" customWidth="1"/>
    <col min="85" max="88" width="8.875" style="16" hidden="1" customWidth="1"/>
    <col min="89" max="90" width="4.75390625" style="16" customWidth="1"/>
    <col min="91" max="91" width="6.875" style="16" bestFit="1" customWidth="1"/>
    <col min="92" max="92" width="6.25390625" style="16" customWidth="1"/>
    <col min="93" max="93" width="5.75390625" style="16" customWidth="1"/>
    <col min="94" max="98" width="7.00390625" style="16" customWidth="1"/>
    <col min="99" max="102" width="7.125" style="16" customWidth="1"/>
    <col min="103" max="104" width="6.375" style="16" customWidth="1"/>
    <col min="105" max="105" width="6.125" style="16" customWidth="1"/>
    <col min="106" max="106" width="5.875" style="16" customWidth="1"/>
    <col min="107" max="107" width="9.00390625" style="16" customWidth="1"/>
    <col min="108" max="108" width="8.625" style="16" customWidth="1"/>
    <col min="109" max="109" width="7.625" style="16" customWidth="1"/>
    <col min="110" max="110" width="8.75390625" style="16" customWidth="1"/>
    <col min="111" max="111" width="7.375" style="16" customWidth="1"/>
    <col min="112" max="112" width="8.00390625" style="16" customWidth="1"/>
    <col min="113" max="113" width="8.625" style="16" customWidth="1"/>
    <col min="114" max="114" width="8.125" style="16" customWidth="1"/>
    <col min="115" max="115" width="7.875" style="16" customWidth="1"/>
    <col min="116" max="116" width="7.125" style="16" customWidth="1"/>
    <col min="117" max="117" width="8.25390625" style="16" customWidth="1"/>
    <col min="118" max="118" width="7.875" style="16" customWidth="1"/>
    <col min="119" max="119" width="8.625" style="16" customWidth="1"/>
    <col min="120" max="120" width="9.75390625" style="16" customWidth="1"/>
    <col min="121" max="121" width="7.625" style="16" customWidth="1"/>
    <col min="122" max="122" width="6.875" style="16" customWidth="1"/>
    <col min="123" max="123" width="7.875" style="16" customWidth="1"/>
    <col min="124" max="124" width="7.625" style="16" customWidth="1"/>
    <col min="125" max="125" width="9.75390625" style="16" customWidth="1"/>
    <col min="126" max="126" width="9.25390625" style="16" customWidth="1"/>
    <col min="127" max="127" width="7.25390625" style="16" customWidth="1"/>
    <col min="128" max="128" width="8.375" style="16" customWidth="1"/>
    <col min="129" max="129" width="9.75390625" style="16" customWidth="1"/>
    <col min="130" max="139" width="7.25390625" style="16" hidden="1" customWidth="1"/>
    <col min="140" max="140" width="7.875" style="16" customWidth="1"/>
    <col min="141" max="142" width="6.125" style="16" customWidth="1"/>
    <col min="143" max="143" width="7.00390625" style="16" bestFit="1" customWidth="1"/>
    <col min="144" max="144" width="7.00390625" style="16" customWidth="1"/>
    <col min="145" max="145" width="8.00390625" style="16" customWidth="1"/>
    <col min="146" max="146" width="4.375" style="16" customWidth="1"/>
    <col min="147" max="147" width="5.25390625" style="16" customWidth="1"/>
    <col min="148" max="148" width="4.25390625" style="16" customWidth="1"/>
    <col min="149" max="149" width="7.375" style="16" customWidth="1"/>
    <col min="150" max="150" width="6.25390625" style="16" customWidth="1"/>
    <col min="151" max="155" width="8.875" style="16" hidden="1" customWidth="1"/>
    <col min="156" max="156" width="7.875" style="16" customWidth="1"/>
    <col min="157" max="157" width="9.125" style="16" customWidth="1"/>
    <col min="158" max="158" width="7.625" style="16" customWidth="1"/>
    <col min="159" max="159" width="10.125" style="16" bestFit="1" customWidth="1"/>
    <col min="160" max="160" width="8.25390625" style="16" customWidth="1"/>
    <col min="161" max="16384" width="10.625" style="16" customWidth="1"/>
  </cols>
  <sheetData>
    <row r="1" spans="3:14" ht="15.75">
      <c r="C1" s="17" t="s">
        <v>165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9.75" customHeight="1" thickBot="1"/>
    <row r="3" ht="12" hidden="1" thickBot="1"/>
    <row r="4" spans="1:160" ht="39.75" customHeight="1">
      <c r="A4" s="317" t="s">
        <v>0</v>
      </c>
      <c r="B4" s="319" t="s">
        <v>98</v>
      </c>
      <c r="C4" s="321" t="s">
        <v>61</v>
      </c>
      <c r="D4" s="321"/>
      <c r="E4" s="321"/>
      <c r="F4" s="321"/>
      <c r="G4" s="322"/>
      <c r="H4" s="322"/>
      <c r="I4" s="298" t="s">
        <v>45</v>
      </c>
      <c r="J4" s="299"/>
      <c r="K4" s="299"/>
      <c r="L4" s="299"/>
      <c r="M4" s="299"/>
      <c r="N4" s="299"/>
      <c r="O4" s="298" t="s">
        <v>5</v>
      </c>
      <c r="P4" s="299"/>
      <c r="Q4" s="299"/>
      <c r="R4" s="299"/>
      <c r="S4" s="299"/>
      <c r="T4" s="299"/>
      <c r="U4" s="316" t="s">
        <v>116</v>
      </c>
      <c r="V4" s="314"/>
      <c r="W4" s="314"/>
      <c r="X4" s="314"/>
      <c r="Y4" s="323"/>
      <c r="Z4" s="315"/>
      <c r="AA4" s="313" t="s">
        <v>6</v>
      </c>
      <c r="AB4" s="314"/>
      <c r="AC4" s="314"/>
      <c r="AD4" s="314"/>
      <c r="AE4" s="315"/>
      <c r="AF4" s="316" t="s">
        <v>118</v>
      </c>
      <c r="AG4" s="314"/>
      <c r="AH4" s="314"/>
      <c r="AI4" s="314"/>
      <c r="AJ4" s="315"/>
      <c r="AK4" s="300" t="s">
        <v>154</v>
      </c>
      <c r="AL4" s="301"/>
      <c r="AM4" s="301"/>
      <c r="AN4" s="301"/>
      <c r="AO4" s="302"/>
      <c r="AP4" s="293" t="s">
        <v>119</v>
      </c>
      <c r="AQ4" s="294"/>
      <c r="AR4" s="294"/>
      <c r="AS4" s="294"/>
      <c r="AT4" s="295"/>
      <c r="AU4" s="306" t="s">
        <v>9</v>
      </c>
      <c r="AV4" s="307"/>
      <c r="AW4" s="307"/>
      <c r="AX4" s="307"/>
      <c r="AY4" s="309"/>
      <c r="AZ4" s="306" t="s">
        <v>120</v>
      </c>
      <c r="BA4" s="307"/>
      <c r="BB4" s="307"/>
      <c r="BC4" s="307"/>
      <c r="BD4" s="309"/>
      <c r="BE4" s="306" t="s">
        <v>11</v>
      </c>
      <c r="BF4" s="307"/>
      <c r="BG4" s="307"/>
      <c r="BH4" s="307"/>
      <c r="BI4" s="309"/>
      <c r="BJ4" s="306" t="s">
        <v>12</v>
      </c>
      <c r="BK4" s="307"/>
      <c r="BL4" s="307"/>
      <c r="BM4" s="307"/>
      <c r="BN4" s="309"/>
      <c r="BO4" s="306" t="s">
        <v>121</v>
      </c>
      <c r="BP4" s="307"/>
      <c r="BQ4" s="307"/>
      <c r="BR4" s="307"/>
      <c r="BS4" s="308"/>
      <c r="BT4" s="309"/>
      <c r="BU4" s="293" t="s">
        <v>122</v>
      </c>
      <c r="BV4" s="294"/>
      <c r="BW4" s="294"/>
      <c r="BX4" s="294"/>
      <c r="BY4" s="295"/>
      <c r="BZ4" s="306" t="s">
        <v>23</v>
      </c>
      <c r="CA4" s="307"/>
      <c r="CB4" s="307"/>
      <c r="CC4" s="307"/>
      <c r="CD4" s="308"/>
      <c r="CE4" s="309"/>
      <c r="CF4" s="303" t="s">
        <v>96</v>
      </c>
      <c r="CG4" s="304"/>
      <c r="CH4" s="304"/>
      <c r="CI4" s="304"/>
      <c r="CJ4" s="305"/>
      <c r="CK4" s="300" t="s">
        <v>123</v>
      </c>
      <c r="CL4" s="301"/>
      <c r="CM4" s="301"/>
      <c r="CN4" s="301"/>
      <c r="CO4" s="302"/>
      <c r="CP4" s="306" t="s">
        <v>14</v>
      </c>
      <c r="CQ4" s="307"/>
      <c r="CR4" s="307"/>
      <c r="CS4" s="307"/>
      <c r="CT4" s="309"/>
      <c r="CU4" s="293" t="s">
        <v>126</v>
      </c>
      <c r="CV4" s="294"/>
      <c r="CW4" s="294"/>
      <c r="CX4" s="294"/>
      <c r="CY4" s="295"/>
      <c r="CZ4" s="293" t="s">
        <v>16</v>
      </c>
      <c r="DA4" s="294"/>
      <c r="DB4" s="294"/>
      <c r="DC4" s="294"/>
      <c r="DD4" s="295"/>
      <c r="DE4" s="293" t="s">
        <v>124</v>
      </c>
      <c r="DF4" s="294"/>
      <c r="DG4" s="294"/>
      <c r="DH4" s="294"/>
      <c r="DI4" s="295"/>
      <c r="DJ4" s="306" t="s">
        <v>18</v>
      </c>
      <c r="DK4" s="307"/>
      <c r="DL4" s="307"/>
      <c r="DM4" s="307"/>
      <c r="DN4" s="308"/>
      <c r="DO4" s="309"/>
      <c r="DP4" s="293" t="s">
        <v>92</v>
      </c>
      <c r="DQ4" s="311"/>
      <c r="DR4" s="311"/>
      <c r="DS4" s="311"/>
      <c r="DT4" s="312"/>
      <c r="DU4" s="293" t="s">
        <v>93</v>
      </c>
      <c r="DV4" s="294"/>
      <c r="DW4" s="294"/>
      <c r="DX4" s="294"/>
      <c r="DY4" s="295"/>
      <c r="DZ4" s="310" t="s">
        <v>20</v>
      </c>
      <c r="EA4" s="310"/>
      <c r="EB4" s="310"/>
      <c r="EC4" s="310"/>
      <c r="ED4" s="303"/>
      <c r="EE4" s="305" t="s">
        <v>94</v>
      </c>
      <c r="EF4" s="310"/>
      <c r="EG4" s="310"/>
      <c r="EH4" s="310"/>
      <c r="EI4" s="310"/>
      <c r="EJ4" s="293" t="s">
        <v>125</v>
      </c>
      <c r="EK4" s="294"/>
      <c r="EL4" s="294"/>
      <c r="EM4" s="294"/>
      <c r="EN4" s="294"/>
      <c r="EO4" s="295"/>
      <c r="EP4" s="306" t="s">
        <v>22</v>
      </c>
      <c r="EQ4" s="307"/>
      <c r="ER4" s="307"/>
      <c r="ES4" s="307"/>
      <c r="ET4" s="309"/>
      <c r="EU4" s="303" t="s">
        <v>95</v>
      </c>
      <c r="EV4" s="304"/>
      <c r="EW4" s="304"/>
      <c r="EX4" s="304"/>
      <c r="EY4" s="305"/>
      <c r="EZ4" s="304" t="s">
        <v>97</v>
      </c>
      <c r="FA4" s="304"/>
      <c r="FB4" s="304"/>
      <c r="FC4" s="304"/>
      <c r="FD4" s="304"/>
    </row>
    <row r="5" spans="1:167" ht="45" customHeight="1">
      <c r="A5" s="318"/>
      <c r="B5" s="320"/>
      <c r="C5" s="288" t="s">
        <v>167</v>
      </c>
      <c r="D5" s="287" t="s">
        <v>115</v>
      </c>
      <c r="E5" s="287" t="s">
        <v>147</v>
      </c>
      <c r="F5" s="285" t="s">
        <v>166</v>
      </c>
      <c r="G5" s="286"/>
      <c r="H5" s="285" t="s">
        <v>159</v>
      </c>
      <c r="I5" s="288" t="s">
        <v>167</v>
      </c>
      <c r="J5" s="287" t="s">
        <v>115</v>
      </c>
      <c r="K5" s="287" t="s">
        <v>147</v>
      </c>
      <c r="L5" s="285" t="s">
        <v>166</v>
      </c>
      <c r="M5" s="286"/>
      <c r="N5" s="287" t="s">
        <v>187</v>
      </c>
      <c r="O5" s="286" t="s">
        <v>167</v>
      </c>
      <c r="P5" s="287" t="s">
        <v>115</v>
      </c>
      <c r="Q5" s="287" t="s">
        <v>147</v>
      </c>
      <c r="R5" s="285" t="s">
        <v>166</v>
      </c>
      <c r="S5" s="286"/>
      <c r="T5" s="285" t="s">
        <v>186</v>
      </c>
      <c r="U5" s="288" t="s">
        <v>167</v>
      </c>
      <c r="V5" s="287" t="s">
        <v>115</v>
      </c>
      <c r="W5" s="287" t="s">
        <v>147</v>
      </c>
      <c r="X5" s="285" t="s">
        <v>166</v>
      </c>
      <c r="Y5" s="286"/>
      <c r="Z5" s="291" t="s">
        <v>188</v>
      </c>
      <c r="AA5" s="286" t="s">
        <v>167</v>
      </c>
      <c r="AB5" s="287" t="s">
        <v>115</v>
      </c>
      <c r="AC5" s="287" t="s">
        <v>147</v>
      </c>
      <c r="AD5" s="287" t="s">
        <v>168</v>
      </c>
      <c r="AE5" s="285" t="s">
        <v>159</v>
      </c>
      <c r="AF5" s="288" t="s">
        <v>167</v>
      </c>
      <c r="AG5" s="287" t="s">
        <v>115</v>
      </c>
      <c r="AH5" s="287" t="s">
        <v>147</v>
      </c>
      <c r="AI5" s="287" t="s">
        <v>168</v>
      </c>
      <c r="AJ5" s="285" t="s">
        <v>159</v>
      </c>
      <c r="AK5" s="288" t="s">
        <v>167</v>
      </c>
      <c r="AL5" s="287" t="s">
        <v>115</v>
      </c>
      <c r="AM5" s="287" t="s">
        <v>147</v>
      </c>
      <c r="AN5" s="287" t="s">
        <v>168</v>
      </c>
      <c r="AO5" s="285" t="s">
        <v>159</v>
      </c>
      <c r="AP5" s="288" t="s">
        <v>167</v>
      </c>
      <c r="AQ5" s="287" t="s">
        <v>115</v>
      </c>
      <c r="AR5" s="287" t="s">
        <v>147</v>
      </c>
      <c r="AS5" s="287" t="s">
        <v>168</v>
      </c>
      <c r="AT5" s="285" t="s">
        <v>159</v>
      </c>
      <c r="AU5" s="288" t="s">
        <v>167</v>
      </c>
      <c r="AV5" s="287" t="s">
        <v>115</v>
      </c>
      <c r="AW5" s="287" t="s">
        <v>147</v>
      </c>
      <c r="AX5" s="287" t="s">
        <v>168</v>
      </c>
      <c r="AY5" s="285" t="s">
        <v>159</v>
      </c>
      <c r="AZ5" s="288" t="s">
        <v>167</v>
      </c>
      <c r="BA5" s="287" t="s">
        <v>115</v>
      </c>
      <c r="BB5" s="287" t="s">
        <v>147</v>
      </c>
      <c r="BC5" s="287" t="s">
        <v>168</v>
      </c>
      <c r="BD5" s="285" t="s">
        <v>159</v>
      </c>
      <c r="BE5" s="288" t="s">
        <v>167</v>
      </c>
      <c r="BF5" s="287" t="s">
        <v>115</v>
      </c>
      <c r="BG5" s="287" t="s">
        <v>147</v>
      </c>
      <c r="BH5" s="287" t="s">
        <v>168</v>
      </c>
      <c r="BI5" s="285" t="s">
        <v>159</v>
      </c>
      <c r="BJ5" s="288" t="s">
        <v>167</v>
      </c>
      <c r="BK5" s="287" t="s">
        <v>115</v>
      </c>
      <c r="BL5" s="287" t="s">
        <v>147</v>
      </c>
      <c r="BM5" s="287" t="s">
        <v>168</v>
      </c>
      <c r="BN5" s="285" t="s">
        <v>159</v>
      </c>
      <c r="BO5" s="288" t="s">
        <v>167</v>
      </c>
      <c r="BP5" s="287" t="s">
        <v>115</v>
      </c>
      <c r="BQ5" s="287" t="s">
        <v>147</v>
      </c>
      <c r="BR5" s="285" t="s">
        <v>166</v>
      </c>
      <c r="BS5" s="286"/>
      <c r="BT5" s="285" t="s">
        <v>189</v>
      </c>
      <c r="BU5" s="296" t="s">
        <v>167</v>
      </c>
      <c r="BV5" s="289" t="s">
        <v>115</v>
      </c>
      <c r="BW5" s="289" t="s">
        <v>147</v>
      </c>
      <c r="BX5" s="289" t="s">
        <v>168</v>
      </c>
      <c r="BY5" s="291" t="s">
        <v>159</v>
      </c>
      <c r="BZ5" s="296" t="s">
        <v>167</v>
      </c>
      <c r="CA5" s="289" t="s">
        <v>115</v>
      </c>
      <c r="CB5" s="289" t="s">
        <v>147</v>
      </c>
      <c r="CC5" s="285" t="s">
        <v>166</v>
      </c>
      <c r="CD5" s="286"/>
      <c r="CE5" s="285" t="s">
        <v>190</v>
      </c>
      <c r="CF5" s="288" t="s">
        <v>157</v>
      </c>
      <c r="CG5" s="287" t="s">
        <v>115</v>
      </c>
      <c r="CH5" s="287" t="s">
        <v>147</v>
      </c>
      <c r="CI5" s="287" t="s">
        <v>158</v>
      </c>
      <c r="CJ5" s="285" t="s">
        <v>156</v>
      </c>
      <c r="CK5" s="296" t="s">
        <v>167</v>
      </c>
      <c r="CL5" s="289" t="s">
        <v>115</v>
      </c>
      <c r="CM5" s="289" t="s">
        <v>147</v>
      </c>
      <c r="CN5" s="289" t="s">
        <v>168</v>
      </c>
      <c r="CO5" s="291" t="s">
        <v>159</v>
      </c>
      <c r="CP5" s="296" t="s">
        <v>167</v>
      </c>
      <c r="CQ5" s="289" t="s">
        <v>115</v>
      </c>
      <c r="CR5" s="289" t="s">
        <v>147</v>
      </c>
      <c r="CS5" s="289" t="s">
        <v>168</v>
      </c>
      <c r="CT5" s="291" t="s">
        <v>159</v>
      </c>
      <c r="CU5" s="296" t="s">
        <v>167</v>
      </c>
      <c r="CV5" s="289" t="s">
        <v>115</v>
      </c>
      <c r="CW5" s="289" t="s">
        <v>147</v>
      </c>
      <c r="CX5" s="289" t="s">
        <v>168</v>
      </c>
      <c r="CY5" s="291" t="s">
        <v>159</v>
      </c>
      <c r="CZ5" s="296" t="s">
        <v>167</v>
      </c>
      <c r="DA5" s="289" t="s">
        <v>115</v>
      </c>
      <c r="DB5" s="289" t="s">
        <v>147</v>
      </c>
      <c r="DC5" s="289" t="s">
        <v>168</v>
      </c>
      <c r="DD5" s="291" t="s">
        <v>159</v>
      </c>
      <c r="DE5" s="296" t="s">
        <v>167</v>
      </c>
      <c r="DF5" s="289" t="s">
        <v>115</v>
      </c>
      <c r="DG5" s="289" t="s">
        <v>147</v>
      </c>
      <c r="DH5" s="289" t="s">
        <v>168</v>
      </c>
      <c r="DI5" s="291" t="s">
        <v>159</v>
      </c>
      <c r="DJ5" s="296" t="s">
        <v>167</v>
      </c>
      <c r="DK5" s="289" t="s">
        <v>115</v>
      </c>
      <c r="DL5" s="289" t="s">
        <v>147</v>
      </c>
      <c r="DM5" s="285" t="s">
        <v>166</v>
      </c>
      <c r="DN5" s="286"/>
      <c r="DO5" s="291" t="s">
        <v>191</v>
      </c>
      <c r="DP5" s="296" t="s">
        <v>167</v>
      </c>
      <c r="DQ5" s="289" t="s">
        <v>115</v>
      </c>
      <c r="DR5" s="289" t="s">
        <v>147</v>
      </c>
      <c r="DS5" s="289" t="s">
        <v>168</v>
      </c>
      <c r="DT5" s="291" t="s">
        <v>159</v>
      </c>
      <c r="DU5" s="296" t="s">
        <v>167</v>
      </c>
      <c r="DV5" s="289" t="s">
        <v>115</v>
      </c>
      <c r="DW5" s="289" t="s">
        <v>147</v>
      </c>
      <c r="DX5" s="289" t="s">
        <v>168</v>
      </c>
      <c r="DY5" s="291" t="s">
        <v>159</v>
      </c>
      <c r="DZ5" s="288" t="s">
        <v>157</v>
      </c>
      <c r="EA5" s="287" t="s">
        <v>115</v>
      </c>
      <c r="EB5" s="287" t="s">
        <v>147</v>
      </c>
      <c r="EC5" s="287" t="s">
        <v>158</v>
      </c>
      <c r="ED5" s="285" t="s">
        <v>156</v>
      </c>
      <c r="EE5" s="288" t="s">
        <v>157</v>
      </c>
      <c r="EF5" s="287" t="s">
        <v>115</v>
      </c>
      <c r="EG5" s="287" t="s">
        <v>147</v>
      </c>
      <c r="EH5" s="287" t="s">
        <v>158</v>
      </c>
      <c r="EI5" s="285" t="s">
        <v>156</v>
      </c>
      <c r="EJ5" s="296" t="s">
        <v>167</v>
      </c>
      <c r="EK5" s="289" t="s">
        <v>115</v>
      </c>
      <c r="EL5" s="289" t="s">
        <v>147</v>
      </c>
      <c r="EM5" s="285" t="s">
        <v>166</v>
      </c>
      <c r="EN5" s="286"/>
      <c r="EO5" s="291" t="s">
        <v>192</v>
      </c>
      <c r="EP5" s="296" t="s">
        <v>167</v>
      </c>
      <c r="EQ5" s="289" t="s">
        <v>115</v>
      </c>
      <c r="ER5" s="289" t="s">
        <v>147</v>
      </c>
      <c r="ES5" s="289" t="s">
        <v>168</v>
      </c>
      <c r="ET5" s="291" t="s">
        <v>159</v>
      </c>
      <c r="EU5" s="288" t="s">
        <v>157</v>
      </c>
      <c r="EV5" s="287" t="s">
        <v>115</v>
      </c>
      <c r="EW5" s="287" t="s">
        <v>147</v>
      </c>
      <c r="EX5" s="287" t="s">
        <v>158</v>
      </c>
      <c r="EY5" s="285" t="s">
        <v>156</v>
      </c>
      <c r="EZ5" s="296" t="s">
        <v>167</v>
      </c>
      <c r="FA5" s="289" t="s">
        <v>115</v>
      </c>
      <c r="FB5" s="289" t="s">
        <v>147</v>
      </c>
      <c r="FC5" s="289" t="s">
        <v>168</v>
      </c>
      <c r="FD5" s="291" t="s">
        <v>159</v>
      </c>
      <c r="FE5" s="19"/>
      <c r="FF5" s="19"/>
      <c r="FG5" s="19"/>
      <c r="FH5" s="19"/>
      <c r="FI5" s="19"/>
      <c r="FJ5" s="19"/>
      <c r="FK5" s="19"/>
    </row>
    <row r="6" spans="1:167" ht="45.75" customHeight="1">
      <c r="A6" s="318"/>
      <c r="B6" s="320"/>
      <c r="C6" s="288"/>
      <c r="D6" s="287"/>
      <c r="E6" s="287"/>
      <c r="F6" s="198" t="s">
        <v>184</v>
      </c>
      <c r="G6" s="198" t="s">
        <v>178</v>
      </c>
      <c r="H6" s="285"/>
      <c r="I6" s="288"/>
      <c r="J6" s="287"/>
      <c r="K6" s="287"/>
      <c r="L6" s="198" t="s">
        <v>184</v>
      </c>
      <c r="M6" s="198" t="s">
        <v>178</v>
      </c>
      <c r="N6" s="287"/>
      <c r="O6" s="286"/>
      <c r="P6" s="287"/>
      <c r="Q6" s="287"/>
      <c r="R6" s="198" t="s">
        <v>184</v>
      </c>
      <c r="S6" s="198" t="s">
        <v>178</v>
      </c>
      <c r="T6" s="285"/>
      <c r="U6" s="288"/>
      <c r="V6" s="287"/>
      <c r="W6" s="287"/>
      <c r="X6" s="198" t="s">
        <v>184</v>
      </c>
      <c r="Y6" s="198" t="s">
        <v>178</v>
      </c>
      <c r="Z6" s="292"/>
      <c r="AA6" s="286"/>
      <c r="AB6" s="287"/>
      <c r="AC6" s="287"/>
      <c r="AD6" s="287"/>
      <c r="AE6" s="285"/>
      <c r="AF6" s="288"/>
      <c r="AG6" s="287"/>
      <c r="AH6" s="287"/>
      <c r="AI6" s="287"/>
      <c r="AJ6" s="285"/>
      <c r="AK6" s="288"/>
      <c r="AL6" s="287"/>
      <c r="AM6" s="287"/>
      <c r="AN6" s="287"/>
      <c r="AO6" s="285"/>
      <c r="AP6" s="288"/>
      <c r="AQ6" s="287"/>
      <c r="AR6" s="287"/>
      <c r="AS6" s="287"/>
      <c r="AT6" s="285"/>
      <c r="AU6" s="288"/>
      <c r="AV6" s="287"/>
      <c r="AW6" s="287"/>
      <c r="AX6" s="287"/>
      <c r="AY6" s="285"/>
      <c r="AZ6" s="288"/>
      <c r="BA6" s="287"/>
      <c r="BB6" s="287"/>
      <c r="BC6" s="287"/>
      <c r="BD6" s="285"/>
      <c r="BE6" s="288"/>
      <c r="BF6" s="287"/>
      <c r="BG6" s="287"/>
      <c r="BH6" s="287"/>
      <c r="BI6" s="285"/>
      <c r="BJ6" s="288"/>
      <c r="BK6" s="287"/>
      <c r="BL6" s="287"/>
      <c r="BM6" s="287"/>
      <c r="BN6" s="285"/>
      <c r="BO6" s="288"/>
      <c r="BP6" s="287"/>
      <c r="BQ6" s="287"/>
      <c r="BR6" s="198" t="s">
        <v>184</v>
      </c>
      <c r="BS6" s="198" t="s">
        <v>178</v>
      </c>
      <c r="BT6" s="285"/>
      <c r="BU6" s="297"/>
      <c r="BV6" s="290"/>
      <c r="BW6" s="290"/>
      <c r="BX6" s="290"/>
      <c r="BY6" s="292"/>
      <c r="BZ6" s="297"/>
      <c r="CA6" s="290"/>
      <c r="CB6" s="290"/>
      <c r="CC6" s="198" t="s">
        <v>184</v>
      </c>
      <c r="CD6" s="198" t="s">
        <v>185</v>
      </c>
      <c r="CE6" s="285"/>
      <c r="CF6" s="288"/>
      <c r="CG6" s="287"/>
      <c r="CH6" s="287"/>
      <c r="CI6" s="287"/>
      <c r="CJ6" s="285"/>
      <c r="CK6" s="297"/>
      <c r="CL6" s="290"/>
      <c r="CM6" s="290"/>
      <c r="CN6" s="290"/>
      <c r="CO6" s="292"/>
      <c r="CP6" s="297"/>
      <c r="CQ6" s="290"/>
      <c r="CR6" s="290"/>
      <c r="CS6" s="290"/>
      <c r="CT6" s="292"/>
      <c r="CU6" s="297"/>
      <c r="CV6" s="290"/>
      <c r="CW6" s="290"/>
      <c r="CX6" s="290"/>
      <c r="CY6" s="292"/>
      <c r="CZ6" s="297"/>
      <c r="DA6" s="290"/>
      <c r="DB6" s="290"/>
      <c r="DC6" s="290"/>
      <c r="DD6" s="292"/>
      <c r="DE6" s="297"/>
      <c r="DF6" s="290"/>
      <c r="DG6" s="290"/>
      <c r="DH6" s="290"/>
      <c r="DI6" s="292"/>
      <c r="DJ6" s="297"/>
      <c r="DK6" s="290"/>
      <c r="DL6" s="290"/>
      <c r="DM6" s="198" t="s">
        <v>184</v>
      </c>
      <c r="DN6" s="198" t="s">
        <v>178</v>
      </c>
      <c r="DO6" s="292"/>
      <c r="DP6" s="297"/>
      <c r="DQ6" s="290"/>
      <c r="DR6" s="290"/>
      <c r="DS6" s="290"/>
      <c r="DT6" s="292"/>
      <c r="DU6" s="297"/>
      <c r="DV6" s="290"/>
      <c r="DW6" s="290"/>
      <c r="DX6" s="290"/>
      <c r="DY6" s="292"/>
      <c r="DZ6" s="288"/>
      <c r="EA6" s="287"/>
      <c r="EB6" s="287"/>
      <c r="EC6" s="287"/>
      <c r="ED6" s="285"/>
      <c r="EE6" s="288"/>
      <c r="EF6" s="287"/>
      <c r="EG6" s="287"/>
      <c r="EH6" s="287"/>
      <c r="EI6" s="285"/>
      <c r="EJ6" s="297"/>
      <c r="EK6" s="290"/>
      <c r="EL6" s="290"/>
      <c r="EM6" s="198" t="s">
        <v>184</v>
      </c>
      <c r="EN6" s="198" t="s">
        <v>178</v>
      </c>
      <c r="EO6" s="292"/>
      <c r="EP6" s="297"/>
      <c r="EQ6" s="290"/>
      <c r="ER6" s="290"/>
      <c r="ES6" s="290"/>
      <c r="ET6" s="292"/>
      <c r="EU6" s="288"/>
      <c r="EV6" s="287"/>
      <c r="EW6" s="287"/>
      <c r="EX6" s="287"/>
      <c r="EY6" s="285"/>
      <c r="EZ6" s="297"/>
      <c r="FA6" s="290"/>
      <c r="FB6" s="290"/>
      <c r="FC6" s="290"/>
      <c r="FD6" s="292"/>
      <c r="FE6" s="19"/>
      <c r="FF6" s="19"/>
      <c r="FG6" s="19"/>
      <c r="FH6" s="19"/>
      <c r="FI6" s="19"/>
      <c r="FJ6" s="19"/>
      <c r="FK6" s="19"/>
    </row>
    <row r="7" spans="1:167" s="209" customFormat="1" ht="12" customHeight="1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>
        <v>8</v>
      </c>
      <c r="I7" s="207">
        <v>9</v>
      </c>
      <c r="J7" s="207">
        <v>10</v>
      </c>
      <c r="K7" s="207">
        <v>11</v>
      </c>
      <c r="L7" s="207">
        <v>12</v>
      </c>
      <c r="M7" s="207">
        <v>13</v>
      </c>
      <c r="N7" s="207">
        <v>14</v>
      </c>
      <c r="O7" s="207">
        <v>15</v>
      </c>
      <c r="P7" s="207">
        <v>16</v>
      </c>
      <c r="Q7" s="207">
        <v>17</v>
      </c>
      <c r="R7" s="207">
        <v>18</v>
      </c>
      <c r="S7" s="207">
        <v>19</v>
      </c>
      <c r="T7" s="207">
        <v>20</v>
      </c>
      <c r="U7" s="207">
        <v>21</v>
      </c>
      <c r="V7" s="207">
        <v>22</v>
      </c>
      <c r="W7" s="207">
        <v>23</v>
      </c>
      <c r="X7" s="207">
        <v>24</v>
      </c>
      <c r="Y7" s="207">
        <v>25</v>
      </c>
      <c r="Z7" s="207">
        <v>26</v>
      </c>
      <c r="AA7" s="207">
        <v>27</v>
      </c>
      <c r="AB7" s="207">
        <v>28</v>
      </c>
      <c r="AC7" s="207">
        <v>29</v>
      </c>
      <c r="AD7" s="207">
        <v>30</v>
      </c>
      <c r="AE7" s="207">
        <v>31</v>
      </c>
      <c r="AF7" s="207">
        <v>32</v>
      </c>
      <c r="AG7" s="207">
        <v>33</v>
      </c>
      <c r="AH7" s="207">
        <v>34</v>
      </c>
      <c r="AI7" s="207">
        <v>35</v>
      </c>
      <c r="AJ7" s="207">
        <v>36</v>
      </c>
      <c r="AK7" s="207">
        <v>37</v>
      </c>
      <c r="AL7" s="207">
        <v>38</v>
      </c>
      <c r="AM7" s="207">
        <v>39</v>
      </c>
      <c r="AN7" s="207">
        <v>40</v>
      </c>
      <c r="AO7" s="207">
        <v>41</v>
      </c>
      <c r="AP7" s="207">
        <v>42</v>
      </c>
      <c r="AQ7" s="207">
        <v>43</v>
      </c>
      <c r="AR7" s="207">
        <v>44</v>
      </c>
      <c r="AS7" s="207">
        <v>45</v>
      </c>
      <c r="AT7" s="207">
        <v>46</v>
      </c>
      <c r="AU7" s="207">
        <v>47</v>
      </c>
      <c r="AV7" s="207">
        <v>48</v>
      </c>
      <c r="AW7" s="207">
        <v>49</v>
      </c>
      <c r="AX7" s="207">
        <v>50</v>
      </c>
      <c r="AY7" s="207">
        <v>51</v>
      </c>
      <c r="AZ7" s="207">
        <v>52</v>
      </c>
      <c r="BA7" s="207">
        <v>53</v>
      </c>
      <c r="BB7" s="207">
        <v>54</v>
      </c>
      <c r="BC7" s="207">
        <v>55</v>
      </c>
      <c r="BD7" s="207">
        <v>56</v>
      </c>
      <c r="BE7" s="207">
        <v>57</v>
      </c>
      <c r="BF7" s="207">
        <v>58</v>
      </c>
      <c r="BG7" s="207">
        <v>59</v>
      </c>
      <c r="BH7" s="207">
        <v>60</v>
      </c>
      <c r="BI7" s="207">
        <v>61</v>
      </c>
      <c r="BJ7" s="207">
        <v>62</v>
      </c>
      <c r="BK7" s="207">
        <v>63</v>
      </c>
      <c r="BL7" s="207">
        <v>64</v>
      </c>
      <c r="BM7" s="207">
        <v>65</v>
      </c>
      <c r="BN7" s="207">
        <v>66</v>
      </c>
      <c r="BO7" s="207">
        <v>67</v>
      </c>
      <c r="BP7" s="207">
        <v>68</v>
      </c>
      <c r="BQ7" s="207">
        <v>69</v>
      </c>
      <c r="BR7" s="207">
        <v>70</v>
      </c>
      <c r="BS7" s="207">
        <v>71</v>
      </c>
      <c r="BT7" s="207">
        <v>72</v>
      </c>
      <c r="BU7" s="207">
        <v>73</v>
      </c>
      <c r="BV7" s="207">
        <v>74</v>
      </c>
      <c r="BW7" s="207">
        <v>75</v>
      </c>
      <c r="BX7" s="207">
        <v>76</v>
      </c>
      <c r="BY7" s="207">
        <v>77</v>
      </c>
      <c r="BZ7" s="207">
        <v>78</v>
      </c>
      <c r="CA7" s="207">
        <v>79</v>
      </c>
      <c r="CB7" s="207">
        <v>80</v>
      </c>
      <c r="CC7" s="207">
        <v>81</v>
      </c>
      <c r="CD7" s="207">
        <v>82</v>
      </c>
      <c r="CE7" s="207">
        <v>83</v>
      </c>
      <c r="CF7" s="207">
        <v>84</v>
      </c>
      <c r="CG7" s="207">
        <v>85</v>
      </c>
      <c r="CH7" s="207">
        <v>86</v>
      </c>
      <c r="CI7" s="207">
        <v>87</v>
      </c>
      <c r="CJ7" s="207">
        <v>88</v>
      </c>
      <c r="CK7" s="207">
        <v>89</v>
      </c>
      <c r="CL7" s="207">
        <v>90</v>
      </c>
      <c r="CM7" s="207">
        <v>91</v>
      </c>
      <c r="CN7" s="207">
        <v>92</v>
      </c>
      <c r="CO7" s="207">
        <v>93</v>
      </c>
      <c r="CP7" s="207">
        <v>94</v>
      </c>
      <c r="CQ7" s="207">
        <v>95</v>
      </c>
      <c r="CR7" s="207">
        <v>96</v>
      </c>
      <c r="CS7" s="207">
        <v>97</v>
      </c>
      <c r="CT7" s="207">
        <v>98</v>
      </c>
      <c r="CU7" s="207">
        <v>99</v>
      </c>
      <c r="CV7" s="207">
        <v>100</v>
      </c>
      <c r="CW7" s="207">
        <v>101</v>
      </c>
      <c r="CX7" s="207">
        <v>102</v>
      </c>
      <c r="CY7" s="207">
        <v>103</v>
      </c>
      <c r="CZ7" s="207">
        <v>104</v>
      </c>
      <c r="DA7" s="207">
        <v>105</v>
      </c>
      <c r="DB7" s="207">
        <v>106</v>
      </c>
      <c r="DC7" s="207">
        <v>107</v>
      </c>
      <c r="DD7" s="207">
        <v>108</v>
      </c>
      <c r="DE7" s="207">
        <v>109</v>
      </c>
      <c r="DF7" s="207">
        <v>110</v>
      </c>
      <c r="DG7" s="207">
        <v>111</v>
      </c>
      <c r="DH7" s="207">
        <v>112</v>
      </c>
      <c r="DI7" s="207">
        <v>113</v>
      </c>
      <c r="DJ7" s="207">
        <v>114</v>
      </c>
      <c r="DK7" s="207">
        <v>115</v>
      </c>
      <c r="DL7" s="207">
        <v>116</v>
      </c>
      <c r="DM7" s="207">
        <v>117</v>
      </c>
      <c r="DN7" s="207">
        <v>118</v>
      </c>
      <c r="DO7" s="207">
        <v>119</v>
      </c>
      <c r="DP7" s="207">
        <v>120</v>
      </c>
      <c r="DQ7" s="207">
        <v>121</v>
      </c>
      <c r="DR7" s="207">
        <v>122</v>
      </c>
      <c r="DS7" s="207">
        <v>123</v>
      </c>
      <c r="DT7" s="207">
        <v>124</v>
      </c>
      <c r="DU7" s="207">
        <v>125</v>
      </c>
      <c r="DV7" s="207">
        <v>126</v>
      </c>
      <c r="DW7" s="207">
        <v>127</v>
      </c>
      <c r="DX7" s="207">
        <v>128</v>
      </c>
      <c r="DY7" s="207">
        <v>129</v>
      </c>
      <c r="DZ7" s="207">
        <v>130</v>
      </c>
      <c r="EA7" s="207">
        <v>131</v>
      </c>
      <c r="EB7" s="207">
        <v>132</v>
      </c>
      <c r="EC7" s="207">
        <v>133</v>
      </c>
      <c r="ED7" s="207">
        <v>134</v>
      </c>
      <c r="EE7" s="207">
        <v>135</v>
      </c>
      <c r="EF7" s="207">
        <v>136</v>
      </c>
      <c r="EG7" s="207">
        <v>137</v>
      </c>
      <c r="EH7" s="207">
        <v>138</v>
      </c>
      <c r="EI7" s="207">
        <v>139</v>
      </c>
      <c r="EJ7" s="207">
        <v>140</v>
      </c>
      <c r="EK7" s="207">
        <v>141</v>
      </c>
      <c r="EL7" s="207">
        <v>142</v>
      </c>
      <c r="EM7" s="207">
        <v>143</v>
      </c>
      <c r="EN7" s="207">
        <v>144</v>
      </c>
      <c r="EO7" s="207">
        <v>145</v>
      </c>
      <c r="EP7" s="207">
        <v>146</v>
      </c>
      <c r="EQ7" s="207">
        <v>147</v>
      </c>
      <c r="ER7" s="207">
        <v>148</v>
      </c>
      <c r="ES7" s="207">
        <v>149</v>
      </c>
      <c r="ET7" s="207">
        <v>150</v>
      </c>
      <c r="EU7" s="207">
        <v>151</v>
      </c>
      <c r="EV7" s="207">
        <v>152</v>
      </c>
      <c r="EW7" s="207">
        <v>153</v>
      </c>
      <c r="EX7" s="207">
        <v>154</v>
      </c>
      <c r="EY7" s="207">
        <v>155</v>
      </c>
      <c r="EZ7" s="207">
        <v>156</v>
      </c>
      <c r="FA7" s="207">
        <v>157</v>
      </c>
      <c r="FB7" s="207">
        <v>158</v>
      </c>
      <c r="FC7" s="207">
        <v>159</v>
      </c>
      <c r="FD7" s="207">
        <v>160</v>
      </c>
      <c r="FE7" s="208"/>
      <c r="FF7" s="208"/>
      <c r="FG7" s="208"/>
      <c r="FH7" s="208"/>
      <c r="FI7" s="208"/>
      <c r="FJ7" s="208"/>
      <c r="FK7" s="208"/>
    </row>
    <row r="8" spans="1:160" s="50" customFormat="1" ht="17.25" customHeight="1">
      <c r="A8" s="41">
        <v>1</v>
      </c>
      <c r="B8" s="51" t="s">
        <v>100</v>
      </c>
      <c r="C8" s="42">
        <f aca="true" t="shared" si="0" ref="C8:C19">I8+EZ8</f>
        <v>636.7</v>
      </c>
      <c r="D8" s="42">
        <f aca="true" t="shared" si="1" ref="D8:D19">J8+FA8</f>
        <v>619.7</v>
      </c>
      <c r="E8" s="42">
        <f aca="true" t="shared" si="2" ref="E8:E23">D8/C8*100</f>
        <v>97.32998272341761</v>
      </c>
      <c r="F8" s="42">
        <f aca="true" t="shared" si="3" ref="F8:F22">L8+FC8</f>
        <v>578.1</v>
      </c>
      <c r="G8" s="43">
        <f>M8+FC8</f>
        <v>554.2</v>
      </c>
      <c r="H8" s="43">
        <f aca="true" t="shared" si="4" ref="H8:H23">D8/F8*100</f>
        <v>107.19598685348556</v>
      </c>
      <c r="I8" s="44">
        <f aca="true" t="shared" si="5" ref="I8:I18">O8+BZ8</f>
        <v>84</v>
      </c>
      <c r="J8" s="42">
        <f aca="true" t="shared" si="6" ref="J8:J18">P8+CA8</f>
        <v>67</v>
      </c>
      <c r="K8" s="42">
        <f aca="true" t="shared" si="7" ref="K8:K23">J8/I8*100</f>
        <v>79.76190476190477</v>
      </c>
      <c r="L8" s="42">
        <f aca="true" t="shared" si="8" ref="L8:L22">R8+CC8</f>
        <v>97.3</v>
      </c>
      <c r="M8" s="43">
        <f>S8+CD8</f>
        <v>73.4</v>
      </c>
      <c r="N8" s="45">
        <f>J8/M8*100</f>
        <v>91.28065395095368</v>
      </c>
      <c r="O8" s="44">
        <f aca="true" t="shared" si="9" ref="O8:O21">U8+AA8+AF8+AK8+AP8+AU8+AZ8+BE8+BJ8+BO8+BU8</f>
        <v>30</v>
      </c>
      <c r="P8" s="42">
        <f aca="true" t="shared" si="10" ref="P8:P22">V8+AB8+AG8+AL8+AQ8+AV8+BA8+BF8+BK8+BP8+BV8</f>
        <v>42.2</v>
      </c>
      <c r="Q8" s="42">
        <f aca="true" t="shared" si="11" ref="Q8:Q23">P8/O8*100</f>
        <v>140.66666666666669</v>
      </c>
      <c r="R8" s="42">
        <f aca="true" t="shared" si="12" ref="R8:R22">X8+AD8+AI8+AN8+AS8+AX8+BC8+BH8+BM8+BR8+BX8</f>
        <v>47.5</v>
      </c>
      <c r="S8" s="42">
        <f aca="true" t="shared" si="13" ref="S8:S19">Y8+AD8+AI8+AN8+AS8+AX8+BC8+BH8+BM8+BS8+BX8</f>
        <v>47.5</v>
      </c>
      <c r="T8" s="45">
        <f aca="true" t="shared" si="14" ref="T8:T23">P8/S8*100</f>
        <v>88.8421052631579</v>
      </c>
      <c r="U8" s="44"/>
      <c r="V8" s="42"/>
      <c r="W8" s="42"/>
      <c r="X8" s="42"/>
      <c r="Y8" s="43"/>
      <c r="Z8" s="46"/>
      <c r="AA8" s="100">
        <v>10</v>
      </c>
      <c r="AB8" s="42">
        <v>5</v>
      </c>
      <c r="AC8" s="42">
        <f aca="true" t="shared" si="15" ref="AC8:AC23">AB8/AA8*100</f>
        <v>50</v>
      </c>
      <c r="AD8" s="42">
        <v>16.7</v>
      </c>
      <c r="AE8" s="45">
        <f aca="true" t="shared" si="16" ref="AE8:AE23">AB8/AD8*100</f>
        <v>29.940119760479046</v>
      </c>
      <c r="AF8" s="44"/>
      <c r="AG8" s="42"/>
      <c r="AH8" s="42"/>
      <c r="AI8" s="42"/>
      <c r="AJ8" s="46"/>
      <c r="AK8" s="96"/>
      <c r="AL8" s="47"/>
      <c r="AM8" s="47"/>
      <c r="AN8" s="47"/>
      <c r="AO8" s="46"/>
      <c r="AP8" s="96"/>
      <c r="AQ8" s="47"/>
      <c r="AR8" s="47"/>
      <c r="AS8" s="47"/>
      <c r="AT8" s="46"/>
      <c r="AU8" s="44"/>
      <c r="AV8" s="42">
        <v>0.1</v>
      </c>
      <c r="AW8" s="42"/>
      <c r="AX8" s="42">
        <v>0.1</v>
      </c>
      <c r="AY8" s="45"/>
      <c r="AZ8" s="44"/>
      <c r="BA8" s="42"/>
      <c r="BB8" s="42"/>
      <c r="BC8" s="42"/>
      <c r="BD8" s="46"/>
      <c r="BE8" s="44"/>
      <c r="BF8" s="42"/>
      <c r="BG8" s="42"/>
      <c r="BH8" s="42">
        <v>0.7</v>
      </c>
      <c r="BI8" s="46">
        <f aca="true" t="shared" si="17" ref="BI8:BI19">BF8/BH8*100</f>
        <v>0</v>
      </c>
      <c r="BJ8" s="44">
        <v>20</v>
      </c>
      <c r="BK8" s="42">
        <v>37.1</v>
      </c>
      <c r="BL8" s="42">
        <f aca="true" t="shared" si="18" ref="BL8:BL19">BK8/BJ8*100</f>
        <v>185.5</v>
      </c>
      <c r="BM8" s="42">
        <v>30</v>
      </c>
      <c r="BN8" s="46">
        <f aca="true" t="shared" si="19" ref="BN8:BN19">BK8/BM8*100</f>
        <v>123.66666666666669</v>
      </c>
      <c r="BO8" s="44"/>
      <c r="BP8" s="42"/>
      <c r="BQ8" s="42"/>
      <c r="BR8" s="42"/>
      <c r="BS8" s="43"/>
      <c r="BT8" s="46"/>
      <c r="BU8" s="96"/>
      <c r="BV8" s="47"/>
      <c r="BW8" s="47"/>
      <c r="BX8" s="47"/>
      <c r="BY8" s="46"/>
      <c r="BZ8" s="44">
        <f aca="true" t="shared" si="20" ref="BZ8:BZ18">CK8+CP8+CZ8+DE8+DJ8+DP8+DU8+EJ8+EP8+CU8</f>
        <v>54</v>
      </c>
      <c r="CA8" s="42">
        <f aca="true" t="shared" si="21" ref="CA8:CA18">CL8+CQ8+DA8+DF8+DK8+DQ8+DV8+EK8+EQ8+CV8</f>
        <v>24.8</v>
      </c>
      <c r="CB8" s="42">
        <f aca="true" t="shared" si="22" ref="CB8:CB23">CA8/BZ8*100</f>
        <v>45.925925925925924</v>
      </c>
      <c r="CC8" s="42">
        <f aca="true" t="shared" si="23" ref="CC8:CC22">CN8+CS8+DC8+DH8+DM8+DS8+DX8+EM8+ES8+CX8</f>
        <v>49.8</v>
      </c>
      <c r="CD8" s="42">
        <f>CN8+CS8+CX8+DC8+DH8+DN8+DS8+DX8+EN8+ES8</f>
        <v>25.9</v>
      </c>
      <c r="CE8" s="46">
        <f>CA8/CD8*100</f>
        <v>95.75289575289577</v>
      </c>
      <c r="CF8" s="100"/>
      <c r="CG8" s="42"/>
      <c r="CH8" s="42"/>
      <c r="CI8" s="42"/>
      <c r="CJ8" s="106"/>
      <c r="CK8" s="96"/>
      <c r="CL8" s="47"/>
      <c r="CM8" s="47"/>
      <c r="CN8" s="47"/>
      <c r="CO8" s="46"/>
      <c r="CP8" s="44">
        <v>54</v>
      </c>
      <c r="CQ8" s="42">
        <v>21.7</v>
      </c>
      <c r="CR8" s="42">
        <f aca="true" t="shared" si="24" ref="CR8:CR23">CQ8/CP8*100</f>
        <v>40.18518518518518</v>
      </c>
      <c r="CS8" s="42">
        <v>25.9</v>
      </c>
      <c r="CT8" s="46">
        <f aca="true" t="shared" si="25" ref="CT8:CT23">CQ8/CS8*100</f>
        <v>83.78378378378379</v>
      </c>
      <c r="CU8" s="96"/>
      <c r="CV8" s="47"/>
      <c r="CW8" s="47"/>
      <c r="CX8" s="47"/>
      <c r="CY8" s="46"/>
      <c r="CZ8" s="44"/>
      <c r="DA8" s="42"/>
      <c r="DB8" s="42"/>
      <c r="DC8" s="42"/>
      <c r="DD8" s="46"/>
      <c r="DE8" s="96"/>
      <c r="DF8" s="47"/>
      <c r="DG8" s="47"/>
      <c r="DH8" s="47"/>
      <c r="DI8" s="46"/>
      <c r="DJ8" s="44"/>
      <c r="DK8" s="42"/>
      <c r="DL8" s="42"/>
      <c r="DM8" s="42">
        <v>23.9</v>
      </c>
      <c r="DN8" s="43"/>
      <c r="DO8" s="46"/>
      <c r="DP8" s="120"/>
      <c r="DQ8" s="48"/>
      <c r="DR8" s="48"/>
      <c r="DS8" s="48"/>
      <c r="DT8" s="46"/>
      <c r="DU8" s="79"/>
      <c r="DV8" s="48">
        <v>3.1</v>
      </c>
      <c r="DW8" s="42"/>
      <c r="DX8" s="48"/>
      <c r="DY8" s="46"/>
      <c r="DZ8" s="100"/>
      <c r="EA8" s="42"/>
      <c r="EB8" s="42"/>
      <c r="EC8" s="42"/>
      <c r="ED8" s="47"/>
      <c r="EE8" s="48"/>
      <c r="EF8" s="48"/>
      <c r="EG8" s="48"/>
      <c r="EH8" s="48"/>
      <c r="EI8" s="109"/>
      <c r="EJ8" s="79"/>
      <c r="EK8" s="48"/>
      <c r="EL8" s="48"/>
      <c r="EM8" s="48"/>
      <c r="EN8" s="109"/>
      <c r="EO8" s="102"/>
      <c r="EP8" s="79"/>
      <c r="EQ8" s="48"/>
      <c r="ER8" s="42"/>
      <c r="ES8" s="48"/>
      <c r="ET8" s="102"/>
      <c r="EU8" s="100"/>
      <c r="EV8" s="42"/>
      <c r="EW8" s="42"/>
      <c r="EX8" s="42"/>
      <c r="EY8" s="106"/>
      <c r="EZ8" s="42">
        <v>552.7</v>
      </c>
      <c r="FA8" s="42">
        <v>552.7</v>
      </c>
      <c r="FB8" s="42">
        <f aca="true" t="shared" si="26" ref="FB8:FB23">FA8/EZ8*100</f>
        <v>100</v>
      </c>
      <c r="FC8" s="42">
        <v>480.8</v>
      </c>
      <c r="FD8" s="46">
        <f aca="true" t="shared" si="27" ref="FD8:FD23">FA8/FC8*100</f>
        <v>114.95424292845257</v>
      </c>
    </row>
    <row r="9" spans="1:160" s="50" customFormat="1" ht="17.25" customHeight="1">
      <c r="A9" s="41">
        <v>2</v>
      </c>
      <c r="B9" s="51" t="s">
        <v>101</v>
      </c>
      <c r="C9" s="42">
        <f t="shared" si="0"/>
        <v>685.9000000000001</v>
      </c>
      <c r="D9" s="42">
        <f t="shared" si="1"/>
        <v>752.5</v>
      </c>
      <c r="E9" s="42">
        <f t="shared" si="2"/>
        <v>109.70987024347572</v>
      </c>
      <c r="F9" s="42">
        <f t="shared" si="3"/>
        <v>497.70000000000005</v>
      </c>
      <c r="G9" s="43">
        <f aca="true" t="shared" si="28" ref="G9:G23">M9+FC9</f>
        <v>497.70000000000005</v>
      </c>
      <c r="H9" s="43">
        <f t="shared" si="4"/>
        <v>151.1954992967651</v>
      </c>
      <c r="I9" s="44">
        <f t="shared" si="5"/>
        <v>72.2</v>
      </c>
      <c r="J9" s="42">
        <f t="shared" si="6"/>
        <v>138.8</v>
      </c>
      <c r="K9" s="42">
        <f t="shared" si="7"/>
        <v>192.2437673130194</v>
      </c>
      <c r="L9" s="42">
        <f t="shared" si="8"/>
        <v>79.4</v>
      </c>
      <c r="M9" s="43">
        <f aca="true" t="shared" si="29" ref="M9:M22">S9+CD9</f>
        <v>79.4</v>
      </c>
      <c r="N9" s="45">
        <f aca="true" t="shared" si="30" ref="N9:N23">J9/M9*100</f>
        <v>174.8110831234257</v>
      </c>
      <c r="O9" s="44">
        <f t="shared" si="9"/>
        <v>64</v>
      </c>
      <c r="P9" s="42">
        <f t="shared" si="10"/>
        <v>113.9</v>
      </c>
      <c r="Q9" s="42">
        <f t="shared" si="11"/>
        <v>177.96875</v>
      </c>
      <c r="R9" s="42">
        <f t="shared" si="12"/>
        <v>64.4</v>
      </c>
      <c r="S9" s="42">
        <f t="shared" si="13"/>
        <v>64.4</v>
      </c>
      <c r="T9" s="45">
        <f t="shared" si="14"/>
        <v>176.86335403726707</v>
      </c>
      <c r="U9" s="44"/>
      <c r="V9" s="42"/>
      <c r="W9" s="42"/>
      <c r="X9" s="42"/>
      <c r="Y9" s="43"/>
      <c r="Z9" s="46"/>
      <c r="AA9" s="100">
        <v>9</v>
      </c>
      <c r="AB9" s="42">
        <v>6.5</v>
      </c>
      <c r="AC9" s="42">
        <f t="shared" si="15"/>
        <v>72.22222222222221</v>
      </c>
      <c r="AD9" s="42">
        <v>10</v>
      </c>
      <c r="AE9" s="45">
        <f t="shared" si="16"/>
        <v>65</v>
      </c>
      <c r="AF9" s="44"/>
      <c r="AG9" s="42"/>
      <c r="AH9" s="42"/>
      <c r="AI9" s="42"/>
      <c r="AJ9" s="46"/>
      <c r="AK9" s="96"/>
      <c r="AL9" s="47"/>
      <c r="AM9" s="47"/>
      <c r="AN9" s="47"/>
      <c r="AO9" s="46"/>
      <c r="AP9" s="96"/>
      <c r="AQ9" s="47"/>
      <c r="AR9" s="47"/>
      <c r="AS9" s="47"/>
      <c r="AT9" s="46"/>
      <c r="AU9" s="44"/>
      <c r="AV9" s="42"/>
      <c r="AW9" s="42"/>
      <c r="AX9" s="42"/>
      <c r="AY9" s="45"/>
      <c r="AZ9" s="44"/>
      <c r="BA9" s="42"/>
      <c r="BB9" s="42"/>
      <c r="BC9" s="42"/>
      <c r="BD9" s="46"/>
      <c r="BE9" s="44"/>
      <c r="BF9" s="42"/>
      <c r="BG9" s="42"/>
      <c r="BH9" s="42">
        <v>0.5</v>
      </c>
      <c r="BI9" s="46">
        <f t="shared" si="17"/>
        <v>0</v>
      </c>
      <c r="BJ9" s="44">
        <v>55</v>
      </c>
      <c r="BK9" s="42">
        <v>106.4</v>
      </c>
      <c r="BL9" s="42">
        <f t="shared" si="18"/>
        <v>193.45454545454547</v>
      </c>
      <c r="BM9" s="42">
        <v>53.9</v>
      </c>
      <c r="BN9" s="46">
        <f t="shared" si="19"/>
        <v>197.40259740259742</v>
      </c>
      <c r="BO9" s="44"/>
      <c r="BP9" s="42">
        <v>1.2</v>
      </c>
      <c r="BQ9" s="42"/>
      <c r="BR9" s="42"/>
      <c r="BS9" s="43"/>
      <c r="BT9" s="67"/>
      <c r="BU9" s="96"/>
      <c r="BV9" s="47">
        <v>-0.2</v>
      </c>
      <c r="BW9" s="47"/>
      <c r="BX9" s="47"/>
      <c r="BY9" s="46"/>
      <c r="BZ9" s="44">
        <f t="shared" si="20"/>
        <v>8.2</v>
      </c>
      <c r="CA9" s="42">
        <f t="shared" si="21"/>
        <v>24.9</v>
      </c>
      <c r="CB9" s="42">
        <f t="shared" si="22"/>
        <v>303.6585365853659</v>
      </c>
      <c r="CC9" s="42">
        <f t="shared" si="23"/>
        <v>15</v>
      </c>
      <c r="CD9" s="42">
        <f aca="true" t="shared" si="31" ref="CD9:CD22">CN9+CS9+CX9+DC9+DH9+DN9+DS9+DX9+EN9+ES9</f>
        <v>15</v>
      </c>
      <c r="CE9" s="46">
        <f aca="true" t="shared" si="32" ref="CE9:CE23">CA9/CD9*100</f>
        <v>166</v>
      </c>
      <c r="CF9" s="100"/>
      <c r="CG9" s="42"/>
      <c r="CH9" s="42"/>
      <c r="CI9" s="42"/>
      <c r="CJ9" s="106"/>
      <c r="CK9" s="96"/>
      <c r="CL9" s="47"/>
      <c r="CM9" s="47"/>
      <c r="CN9" s="47"/>
      <c r="CO9" s="46"/>
      <c r="CP9" s="44">
        <v>8.2</v>
      </c>
      <c r="CQ9" s="42">
        <v>12.2</v>
      </c>
      <c r="CR9" s="42">
        <f t="shared" si="24"/>
        <v>148.78048780487805</v>
      </c>
      <c r="CS9" s="42">
        <v>2.3</v>
      </c>
      <c r="CT9" s="46">
        <f t="shared" si="25"/>
        <v>530.4347826086957</v>
      </c>
      <c r="CU9" s="96"/>
      <c r="CV9" s="47"/>
      <c r="CW9" s="47"/>
      <c r="CX9" s="47"/>
      <c r="CY9" s="46"/>
      <c r="CZ9" s="44"/>
      <c r="DA9" s="42">
        <v>12.7</v>
      </c>
      <c r="DB9" s="42"/>
      <c r="DC9" s="42">
        <v>12.7</v>
      </c>
      <c r="DD9" s="46">
        <f aca="true" t="shared" si="33" ref="DD9:DD23">DA9/DC9*100</f>
        <v>100</v>
      </c>
      <c r="DE9" s="96"/>
      <c r="DF9" s="47"/>
      <c r="DG9" s="47"/>
      <c r="DH9" s="47"/>
      <c r="DI9" s="46"/>
      <c r="DJ9" s="44"/>
      <c r="DK9" s="42"/>
      <c r="DL9" s="42"/>
      <c r="DM9" s="42"/>
      <c r="DN9" s="43"/>
      <c r="DO9" s="46"/>
      <c r="DP9" s="120"/>
      <c r="DQ9" s="48"/>
      <c r="DR9" s="48"/>
      <c r="DS9" s="48"/>
      <c r="DT9" s="46"/>
      <c r="DU9" s="79"/>
      <c r="DV9" s="48"/>
      <c r="DW9" s="42"/>
      <c r="DX9" s="48"/>
      <c r="DY9" s="46"/>
      <c r="DZ9" s="100"/>
      <c r="EA9" s="42"/>
      <c r="EB9" s="42"/>
      <c r="EC9" s="42"/>
      <c r="ED9" s="47"/>
      <c r="EE9" s="48"/>
      <c r="EF9" s="48"/>
      <c r="EG9" s="48"/>
      <c r="EH9" s="48"/>
      <c r="EI9" s="109"/>
      <c r="EJ9" s="79"/>
      <c r="EK9" s="48"/>
      <c r="EL9" s="48"/>
      <c r="EM9" s="48"/>
      <c r="EN9" s="109"/>
      <c r="EO9" s="102"/>
      <c r="EP9" s="79"/>
      <c r="EQ9" s="48"/>
      <c r="ER9" s="42"/>
      <c r="ES9" s="48"/>
      <c r="ET9" s="102"/>
      <c r="EU9" s="100"/>
      <c r="EV9" s="42"/>
      <c r="EW9" s="42"/>
      <c r="EX9" s="42"/>
      <c r="EY9" s="106"/>
      <c r="EZ9" s="42">
        <v>613.7</v>
      </c>
      <c r="FA9" s="42">
        <v>613.7</v>
      </c>
      <c r="FB9" s="42">
        <f t="shared" si="26"/>
        <v>100</v>
      </c>
      <c r="FC9" s="42">
        <v>418.3</v>
      </c>
      <c r="FD9" s="46">
        <f t="shared" si="27"/>
        <v>146.7128854888836</v>
      </c>
    </row>
    <row r="10" spans="1:160" s="50" customFormat="1" ht="17.25" customHeight="1">
      <c r="A10" s="41">
        <v>3</v>
      </c>
      <c r="B10" s="51" t="s">
        <v>103</v>
      </c>
      <c r="C10" s="42">
        <f t="shared" si="0"/>
        <v>776.9000000000001</v>
      </c>
      <c r="D10" s="42">
        <f t="shared" si="1"/>
        <v>952.2</v>
      </c>
      <c r="E10" s="42">
        <f t="shared" si="2"/>
        <v>122.56403655554125</v>
      </c>
      <c r="F10" s="42">
        <f t="shared" si="3"/>
        <v>1020.8</v>
      </c>
      <c r="G10" s="43">
        <f t="shared" si="28"/>
        <v>1020.8</v>
      </c>
      <c r="H10" s="43">
        <f t="shared" si="4"/>
        <v>93.27978056426332</v>
      </c>
      <c r="I10" s="44">
        <f t="shared" si="5"/>
        <v>305.6</v>
      </c>
      <c r="J10" s="42">
        <f t="shared" si="6"/>
        <v>480.90000000000003</v>
      </c>
      <c r="K10" s="42">
        <f t="shared" si="7"/>
        <v>157.36256544502618</v>
      </c>
      <c r="L10" s="42">
        <f t="shared" si="8"/>
        <v>374.19999999999993</v>
      </c>
      <c r="M10" s="43">
        <f t="shared" si="29"/>
        <v>374.19999999999993</v>
      </c>
      <c r="N10" s="45">
        <f t="shared" si="30"/>
        <v>128.51416354890438</v>
      </c>
      <c r="O10" s="44">
        <f t="shared" si="9"/>
        <v>235</v>
      </c>
      <c r="P10" s="42">
        <f t="shared" si="10"/>
        <v>438.8</v>
      </c>
      <c r="Q10" s="42">
        <f t="shared" si="11"/>
        <v>186.72340425531914</v>
      </c>
      <c r="R10" s="42">
        <f t="shared" si="12"/>
        <v>340.99999999999994</v>
      </c>
      <c r="S10" s="42">
        <f t="shared" si="13"/>
        <v>340.99999999999994</v>
      </c>
      <c r="T10" s="45">
        <f t="shared" si="14"/>
        <v>128.6803519061584</v>
      </c>
      <c r="U10" s="44"/>
      <c r="V10" s="42"/>
      <c r="W10" s="42"/>
      <c r="X10" s="42"/>
      <c r="Y10" s="43"/>
      <c r="Z10" s="46"/>
      <c r="AA10" s="100">
        <v>180</v>
      </c>
      <c r="AB10" s="42">
        <v>209.6</v>
      </c>
      <c r="AC10" s="42">
        <f t="shared" si="15"/>
        <v>116.44444444444444</v>
      </c>
      <c r="AD10" s="42">
        <v>182.1</v>
      </c>
      <c r="AE10" s="45">
        <f t="shared" si="16"/>
        <v>115.10159253157606</v>
      </c>
      <c r="AF10" s="44"/>
      <c r="AG10" s="42"/>
      <c r="AH10" s="42"/>
      <c r="AI10" s="42"/>
      <c r="AJ10" s="46"/>
      <c r="AK10" s="96"/>
      <c r="AL10" s="47"/>
      <c r="AM10" s="47"/>
      <c r="AN10" s="47"/>
      <c r="AO10" s="46"/>
      <c r="AP10" s="96"/>
      <c r="AQ10" s="47"/>
      <c r="AR10" s="47"/>
      <c r="AS10" s="47"/>
      <c r="AT10" s="46"/>
      <c r="AU10" s="44"/>
      <c r="AV10" s="42">
        <v>1.7</v>
      </c>
      <c r="AW10" s="42"/>
      <c r="AX10" s="42"/>
      <c r="AY10" s="45"/>
      <c r="AZ10" s="44"/>
      <c r="BA10" s="42"/>
      <c r="BB10" s="42"/>
      <c r="BC10" s="42"/>
      <c r="BD10" s="46"/>
      <c r="BE10" s="44"/>
      <c r="BF10" s="42">
        <v>0.1</v>
      </c>
      <c r="BG10" s="42"/>
      <c r="BH10" s="42">
        <v>1.1</v>
      </c>
      <c r="BI10" s="46">
        <f t="shared" si="17"/>
        <v>9.090909090909092</v>
      </c>
      <c r="BJ10" s="44">
        <v>55</v>
      </c>
      <c r="BK10" s="42">
        <v>226.8</v>
      </c>
      <c r="BL10" s="42">
        <f t="shared" si="18"/>
        <v>412.3636363636364</v>
      </c>
      <c r="BM10" s="42">
        <v>156.6</v>
      </c>
      <c r="BN10" s="46">
        <f t="shared" si="19"/>
        <v>144.82758620689657</v>
      </c>
      <c r="BO10" s="44"/>
      <c r="BP10" s="42">
        <v>0.6</v>
      </c>
      <c r="BQ10" s="42"/>
      <c r="BR10" s="42">
        <v>1.2</v>
      </c>
      <c r="BS10" s="43">
        <v>1.2</v>
      </c>
      <c r="BT10" s="67">
        <f>BP10/BS10*100</f>
        <v>50</v>
      </c>
      <c r="BU10" s="96"/>
      <c r="BV10" s="47"/>
      <c r="BW10" s="42"/>
      <c r="BX10" s="47"/>
      <c r="BY10" s="46"/>
      <c r="BZ10" s="44">
        <f t="shared" si="20"/>
        <v>70.6</v>
      </c>
      <c r="CA10" s="42">
        <f t="shared" si="21"/>
        <v>42.1</v>
      </c>
      <c r="CB10" s="42">
        <f t="shared" si="22"/>
        <v>59.63172804532578</v>
      </c>
      <c r="CC10" s="42">
        <f t="shared" si="23"/>
        <v>33.2</v>
      </c>
      <c r="CD10" s="42">
        <f t="shared" si="31"/>
        <v>33.2</v>
      </c>
      <c r="CE10" s="46">
        <f t="shared" si="32"/>
        <v>126.80722891566265</v>
      </c>
      <c r="CF10" s="100"/>
      <c r="CG10" s="42"/>
      <c r="CH10" s="42"/>
      <c r="CI10" s="42"/>
      <c r="CJ10" s="106"/>
      <c r="CK10" s="96"/>
      <c r="CL10" s="47"/>
      <c r="CM10" s="47"/>
      <c r="CN10" s="47"/>
      <c r="CO10" s="46"/>
      <c r="CP10" s="44">
        <v>60</v>
      </c>
      <c r="CQ10" s="42">
        <v>33.7</v>
      </c>
      <c r="CR10" s="42">
        <f t="shared" si="24"/>
        <v>56.16666666666668</v>
      </c>
      <c r="CS10" s="42">
        <v>23</v>
      </c>
      <c r="CT10" s="46">
        <f t="shared" si="25"/>
        <v>146.5217391304348</v>
      </c>
      <c r="CU10" s="96"/>
      <c r="CV10" s="47"/>
      <c r="CW10" s="47"/>
      <c r="CX10" s="47"/>
      <c r="CY10" s="46"/>
      <c r="CZ10" s="44">
        <v>6.6</v>
      </c>
      <c r="DA10" s="42">
        <v>4.4</v>
      </c>
      <c r="DB10" s="42">
        <f>DA10/CZ10*100</f>
        <v>66.66666666666667</v>
      </c>
      <c r="DC10" s="42">
        <v>6.2</v>
      </c>
      <c r="DD10" s="46">
        <f t="shared" si="33"/>
        <v>70.96774193548387</v>
      </c>
      <c r="DE10" s="96"/>
      <c r="DF10" s="47"/>
      <c r="DG10" s="47"/>
      <c r="DH10" s="47"/>
      <c r="DI10" s="46"/>
      <c r="DJ10" s="44"/>
      <c r="DK10" s="42"/>
      <c r="DL10" s="42"/>
      <c r="DM10" s="42"/>
      <c r="DN10" s="43"/>
      <c r="DO10" s="46"/>
      <c r="DP10" s="120">
        <v>4</v>
      </c>
      <c r="DQ10" s="48">
        <v>4</v>
      </c>
      <c r="DR10" s="42"/>
      <c r="DS10" s="48">
        <v>4</v>
      </c>
      <c r="DT10" s="46"/>
      <c r="DU10" s="79"/>
      <c r="DV10" s="48"/>
      <c r="DW10" s="42"/>
      <c r="DX10" s="48"/>
      <c r="DY10" s="46"/>
      <c r="DZ10" s="100"/>
      <c r="EA10" s="42"/>
      <c r="EB10" s="42"/>
      <c r="EC10" s="42"/>
      <c r="ED10" s="47"/>
      <c r="EE10" s="48"/>
      <c r="EF10" s="48"/>
      <c r="EG10" s="48"/>
      <c r="EH10" s="48"/>
      <c r="EI10" s="109"/>
      <c r="EJ10" s="79"/>
      <c r="EK10" s="48"/>
      <c r="EL10" s="48"/>
      <c r="EM10" s="48"/>
      <c r="EN10" s="109"/>
      <c r="EO10" s="102"/>
      <c r="EP10" s="79"/>
      <c r="EQ10" s="48"/>
      <c r="ER10" s="42"/>
      <c r="ES10" s="48"/>
      <c r="ET10" s="102"/>
      <c r="EU10" s="100"/>
      <c r="EV10" s="42"/>
      <c r="EW10" s="42"/>
      <c r="EX10" s="42"/>
      <c r="EY10" s="106"/>
      <c r="EZ10" s="42">
        <v>471.3</v>
      </c>
      <c r="FA10" s="42">
        <v>471.3</v>
      </c>
      <c r="FB10" s="42">
        <f t="shared" si="26"/>
        <v>100</v>
      </c>
      <c r="FC10" s="42">
        <v>646.6</v>
      </c>
      <c r="FD10" s="46">
        <f t="shared" si="27"/>
        <v>72.88895762449738</v>
      </c>
    </row>
    <row r="11" spans="1:160" s="50" customFormat="1" ht="17.25" customHeight="1">
      <c r="A11" s="41">
        <v>4</v>
      </c>
      <c r="B11" s="51" t="s">
        <v>102</v>
      </c>
      <c r="C11" s="42">
        <f t="shared" si="0"/>
        <v>347.5</v>
      </c>
      <c r="D11" s="42">
        <f t="shared" si="1"/>
        <v>350.8</v>
      </c>
      <c r="E11" s="42">
        <f t="shared" si="2"/>
        <v>100.94964028776978</v>
      </c>
      <c r="F11" s="42">
        <f t="shared" si="3"/>
        <v>408.3</v>
      </c>
      <c r="G11" s="43">
        <f t="shared" si="28"/>
        <v>408.3</v>
      </c>
      <c r="H11" s="43">
        <f t="shared" si="4"/>
        <v>85.91721773205975</v>
      </c>
      <c r="I11" s="44">
        <f t="shared" si="5"/>
        <v>168.6</v>
      </c>
      <c r="J11" s="42">
        <f t="shared" si="6"/>
        <v>171.9</v>
      </c>
      <c r="K11" s="42">
        <f t="shared" si="7"/>
        <v>101.95729537366549</v>
      </c>
      <c r="L11" s="42">
        <f t="shared" si="8"/>
        <v>195.5</v>
      </c>
      <c r="M11" s="43">
        <f t="shared" si="29"/>
        <v>195.5</v>
      </c>
      <c r="N11" s="45">
        <f t="shared" si="30"/>
        <v>87.92838874680308</v>
      </c>
      <c r="O11" s="44">
        <f t="shared" si="9"/>
        <v>159</v>
      </c>
      <c r="P11" s="42">
        <f t="shared" si="10"/>
        <v>167.1</v>
      </c>
      <c r="Q11" s="42">
        <f t="shared" si="11"/>
        <v>105.0943396226415</v>
      </c>
      <c r="R11" s="42">
        <f t="shared" si="12"/>
        <v>190.4</v>
      </c>
      <c r="S11" s="42">
        <f t="shared" si="13"/>
        <v>190.4</v>
      </c>
      <c r="T11" s="45">
        <f>P11/S11*100</f>
        <v>87.7626050420168</v>
      </c>
      <c r="U11" s="44"/>
      <c r="V11" s="42"/>
      <c r="W11" s="42"/>
      <c r="X11" s="42"/>
      <c r="Y11" s="43"/>
      <c r="Z11" s="46"/>
      <c r="AA11" s="100">
        <v>39</v>
      </c>
      <c r="AB11" s="42">
        <v>38.8</v>
      </c>
      <c r="AC11" s="42">
        <f t="shared" si="15"/>
        <v>99.48717948717947</v>
      </c>
      <c r="AD11" s="42">
        <v>34.2</v>
      </c>
      <c r="AE11" s="45">
        <f t="shared" si="16"/>
        <v>113.4502923976608</v>
      </c>
      <c r="AF11" s="44"/>
      <c r="AG11" s="42"/>
      <c r="AH11" s="42"/>
      <c r="AI11" s="42"/>
      <c r="AJ11" s="46"/>
      <c r="AK11" s="96"/>
      <c r="AL11" s="47"/>
      <c r="AM11" s="47"/>
      <c r="AN11" s="47"/>
      <c r="AO11" s="46"/>
      <c r="AP11" s="96"/>
      <c r="AQ11" s="47"/>
      <c r="AR11" s="47"/>
      <c r="AS11" s="47"/>
      <c r="AT11" s="46"/>
      <c r="AU11" s="44"/>
      <c r="AV11" s="42">
        <v>7.5</v>
      </c>
      <c r="AW11" s="42"/>
      <c r="AX11" s="42">
        <v>31.8</v>
      </c>
      <c r="AY11" s="45">
        <f>AV11/AX11*100</f>
        <v>23.58490566037736</v>
      </c>
      <c r="AZ11" s="44"/>
      <c r="BA11" s="42"/>
      <c r="BB11" s="42"/>
      <c r="BC11" s="42"/>
      <c r="BD11" s="46"/>
      <c r="BE11" s="44"/>
      <c r="BF11" s="42">
        <v>0.1</v>
      </c>
      <c r="BG11" s="42"/>
      <c r="BH11" s="42">
        <v>0.1</v>
      </c>
      <c r="BI11" s="46"/>
      <c r="BJ11" s="44">
        <v>120</v>
      </c>
      <c r="BK11" s="42">
        <v>120.7</v>
      </c>
      <c r="BL11" s="42">
        <f t="shared" si="18"/>
        <v>100.58333333333334</v>
      </c>
      <c r="BM11" s="42">
        <v>124.2</v>
      </c>
      <c r="BN11" s="46">
        <f t="shared" si="19"/>
        <v>97.18196457326891</v>
      </c>
      <c r="BO11" s="44"/>
      <c r="BP11" s="42"/>
      <c r="BQ11" s="42"/>
      <c r="BR11" s="42"/>
      <c r="BS11" s="43"/>
      <c r="BT11" s="46"/>
      <c r="BU11" s="96"/>
      <c r="BV11" s="47"/>
      <c r="BW11" s="47"/>
      <c r="BX11" s="47">
        <v>0.1</v>
      </c>
      <c r="BY11" s="46"/>
      <c r="BZ11" s="44">
        <f t="shared" si="20"/>
        <v>9.600000000000001</v>
      </c>
      <c r="CA11" s="42">
        <f t="shared" si="21"/>
        <v>4.8</v>
      </c>
      <c r="CB11" s="42">
        <f t="shared" si="22"/>
        <v>49.999999999999986</v>
      </c>
      <c r="CC11" s="42">
        <f t="shared" si="23"/>
        <v>5.1</v>
      </c>
      <c r="CD11" s="42">
        <f t="shared" si="31"/>
        <v>5.1</v>
      </c>
      <c r="CE11" s="46">
        <f t="shared" si="32"/>
        <v>94.11764705882352</v>
      </c>
      <c r="CF11" s="100"/>
      <c r="CG11" s="42"/>
      <c r="CH11" s="42"/>
      <c r="CI11" s="42"/>
      <c r="CJ11" s="106"/>
      <c r="CK11" s="96"/>
      <c r="CL11" s="47"/>
      <c r="CM11" s="47"/>
      <c r="CN11" s="47"/>
      <c r="CO11" s="46"/>
      <c r="CP11" s="44">
        <v>5.4</v>
      </c>
      <c r="CQ11" s="42"/>
      <c r="CR11" s="42"/>
      <c r="CS11" s="42">
        <v>0.1</v>
      </c>
      <c r="CT11" s="46"/>
      <c r="CU11" s="96"/>
      <c r="CV11" s="47"/>
      <c r="CW11" s="47"/>
      <c r="CX11" s="47"/>
      <c r="CY11" s="46"/>
      <c r="CZ11" s="44"/>
      <c r="DA11" s="42"/>
      <c r="DB11" s="42"/>
      <c r="DC11" s="42"/>
      <c r="DD11" s="46"/>
      <c r="DE11" s="96"/>
      <c r="DF11" s="47"/>
      <c r="DG11" s="47"/>
      <c r="DH11" s="47"/>
      <c r="DI11" s="46"/>
      <c r="DJ11" s="44"/>
      <c r="DK11" s="42"/>
      <c r="DL11" s="42"/>
      <c r="DM11" s="42"/>
      <c r="DN11" s="43"/>
      <c r="DO11" s="46"/>
      <c r="DP11" s="120">
        <v>4.2</v>
      </c>
      <c r="DQ11" s="48">
        <v>4.8</v>
      </c>
      <c r="DR11" s="42">
        <f>DQ11/DP11*100</f>
        <v>114.28571428571428</v>
      </c>
      <c r="DS11" s="48">
        <v>4.8</v>
      </c>
      <c r="DT11" s="46">
        <f>DQ11/DS11*100</f>
        <v>100</v>
      </c>
      <c r="DU11" s="79"/>
      <c r="DV11" s="48"/>
      <c r="DW11" s="42"/>
      <c r="DX11" s="48">
        <v>0.2</v>
      </c>
      <c r="DY11" s="46"/>
      <c r="DZ11" s="100"/>
      <c r="EA11" s="42"/>
      <c r="EB11" s="42"/>
      <c r="EC11" s="42"/>
      <c r="ED11" s="47"/>
      <c r="EE11" s="48"/>
      <c r="EF11" s="48"/>
      <c r="EG11" s="48"/>
      <c r="EH11" s="49"/>
      <c r="EI11" s="113"/>
      <c r="EJ11" s="117"/>
      <c r="EK11" s="49"/>
      <c r="EL11" s="49"/>
      <c r="EM11" s="49"/>
      <c r="EN11" s="113"/>
      <c r="EO11" s="118"/>
      <c r="EP11" s="79"/>
      <c r="EQ11" s="48"/>
      <c r="ER11" s="42"/>
      <c r="ES11" s="48"/>
      <c r="ET11" s="118"/>
      <c r="EU11" s="100"/>
      <c r="EV11" s="42"/>
      <c r="EW11" s="42"/>
      <c r="EX11" s="42"/>
      <c r="EY11" s="106"/>
      <c r="EZ11" s="42">
        <v>178.9</v>
      </c>
      <c r="FA11" s="42">
        <v>178.9</v>
      </c>
      <c r="FB11" s="42">
        <f t="shared" si="26"/>
        <v>100</v>
      </c>
      <c r="FC11" s="42">
        <v>212.8</v>
      </c>
      <c r="FD11" s="46">
        <f t="shared" si="27"/>
        <v>84.06954887218045</v>
      </c>
    </row>
    <row r="12" spans="1:160" s="50" customFormat="1" ht="17.25" customHeight="1">
      <c r="A12" s="41">
        <v>5</v>
      </c>
      <c r="B12" s="51" t="s">
        <v>104</v>
      </c>
      <c r="C12" s="42">
        <f t="shared" si="0"/>
        <v>1023.5999999999999</v>
      </c>
      <c r="D12" s="42">
        <f t="shared" si="1"/>
        <v>1241.8</v>
      </c>
      <c r="E12" s="42">
        <f t="shared" si="2"/>
        <v>121.31692067213756</v>
      </c>
      <c r="F12" s="42">
        <f t="shared" si="3"/>
        <v>1298.4</v>
      </c>
      <c r="G12" s="43">
        <f t="shared" si="28"/>
        <v>1297.5</v>
      </c>
      <c r="H12" s="43">
        <f t="shared" si="4"/>
        <v>95.6407886629698</v>
      </c>
      <c r="I12" s="44">
        <f t="shared" si="5"/>
        <v>130.2</v>
      </c>
      <c r="J12" s="42">
        <f t="shared" si="6"/>
        <v>348.4</v>
      </c>
      <c r="K12" s="42">
        <f t="shared" si="7"/>
        <v>267.5883256528418</v>
      </c>
      <c r="L12" s="42">
        <f t="shared" si="8"/>
        <v>215</v>
      </c>
      <c r="M12" s="43">
        <f t="shared" si="29"/>
        <v>214.1</v>
      </c>
      <c r="N12" s="45">
        <f t="shared" si="30"/>
        <v>162.72769733769266</v>
      </c>
      <c r="O12" s="44">
        <f t="shared" si="9"/>
        <v>115</v>
      </c>
      <c r="P12" s="42">
        <f t="shared" si="10"/>
        <v>332</v>
      </c>
      <c r="Q12" s="42">
        <f t="shared" si="11"/>
        <v>288.69565217391306</v>
      </c>
      <c r="R12" s="42">
        <f t="shared" si="12"/>
        <v>200</v>
      </c>
      <c r="S12" s="42">
        <f t="shared" si="13"/>
        <v>200</v>
      </c>
      <c r="T12" s="45">
        <f t="shared" si="14"/>
        <v>166</v>
      </c>
      <c r="U12" s="44"/>
      <c r="V12" s="42"/>
      <c r="W12" s="42"/>
      <c r="X12" s="42"/>
      <c r="Y12" s="43"/>
      <c r="Z12" s="46"/>
      <c r="AA12" s="100">
        <v>50</v>
      </c>
      <c r="AB12" s="42">
        <v>60.1</v>
      </c>
      <c r="AC12" s="42">
        <f t="shared" si="15"/>
        <v>120.19999999999999</v>
      </c>
      <c r="AD12" s="42">
        <v>31.8</v>
      </c>
      <c r="AE12" s="45">
        <f t="shared" si="16"/>
        <v>188.99371069182388</v>
      </c>
      <c r="AF12" s="44"/>
      <c r="AG12" s="42"/>
      <c r="AH12" s="42"/>
      <c r="AI12" s="42"/>
      <c r="AJ12" s="46"/>
      <c r="AK12" s="96"/>
      <c r="AL12" s="47"/>
      <c r="AM12" s="47"/>
      <c r="AN12" s="47"/>
      <c r="AO12" s="46"/>
      <c r="AP12" s="96"/>
      <c r="AQ12" s="47"/>
      <c r="AR12" s="47"/>
      <c r="AS12" s="47"/>
      <c r="AT12" s="46"/>
      <c r="AU12" s="44"/>
      <c r="AV12" s="42"/>
      <c r="AW12" s="42"/>
      <c r="AX12" s="42"/>
      <c r="AY12" s="45"/>
      <c r="AZ12" s="44"/>
      <c r="BA12" s="42"/>
      <c r="BB12" s="42"/>
      <c r="BC12" s="42"/>
      <c r="BD12" s="46"/>
      <c r="BE12" s="44"/>
      <c r="BF12" s="42"/>
      <c r="BG12" s="42"/>
      <c r="BH12" s="42">
        <v>2.4</v>
      </c>
      <c r="BI12" s="46">
        <f t="shared" si="17"/>
        <v>0</v>
      </c>
      <c r="BJ12" s="44">
        <v>65</v>
      </c>
      <c r="BK12" s="42">
        <v>271.4</v>
      </c>
      <c r="BL12" s="42">
        <f t="shared" si="18"/>
        <v>417.53846153846155</v>
      </c>
      <c r="BM12" s="42">
        <v>165.8</v>
      </c>
      <c r="BN12" s="46">
        <f t="shared" si="19"/>
        <v>163.6911942098914</v>
      </c>
      <c r="BO12" s="44"/>
      <c r="BP12" s="42">
        <v>0.5</v>
      </c>
      <c r="BQ12" s="42"/>
      <c r="BR12" s="42"/>
      <c r="BS12" s="43"/>
      <c r="BT12" s="46"/>
      <c r="BU12" s="96"/>
      <c r="BV12" s="47"/>
      <c r="BW12" s="47"/>
      <c r="BX12" s="47"/>
      <c r="BY12" s="46"/>
      <c r="BZ12" s="44">
        <f t="shared" si="20"/>
        <v>15.2</v>
      </c>
      <c r="CA12" s="42">
        <f t="shared" si="21"/>
        <v>16.400000000000002</v>
      </c>
      <c r="CB12" s="42">
        <f t="shared" si="22"/>
        <v>107.89473684210529</v>
      </c>
      <c r="CC12" s="42">
        <f t="shared" si="23"/>
        <v>15</v>
      </c>
      <c r="CD12" s="42">
        <f t="shared" si="31"/>
        <v>14.1</v>
      </c>
      <c r="CE12" s="46">
        <f t="shared" si="32"/>
        <v>116.31205673758866</v>
      </c>
      <c r="CF12" s="100"/>
      <c r="CG12" s="42"/>
      <c r="CH12" s="42"/>
      <c r="CI12" s="42"/>
      <c r="CJ12" s="106"/>
      <c r="CK12" s="96"/>
      <c r="CL12" s="47"/>
      <c r="CM12" s="47"/>
      <c r="CN12" s="47"/>
      <c r="CO12" s="46"/>
      <c r="CP12" s="44">
        <v>11</v>
      </c>
      <c r="CQ12" s="42">
        <v>15.3</v>
      </c>
      <c r="CR12" s="42">
        <f t="shared" si="24"/>
        <v>139.0909090909091</v>
      </c>
      <c r="CS12" s="42">
        <v>1.9</v>
      </c>
      <c r="CT12" s="46">
        <f t="shared" si="25"/>
        <v>805.263157894737</v>
      </c>
      <c r="CU12" s="96"/>
      <c r="CV12" s="47"/>
      <c r="CW12" s="47"/>
      <c r="CX12" s="47"/>
      <c r="CY12" s="46"/>
      <c r="CZ12" s="44">
        <v>4.2</v>
      </c>
      <c r="DA12" s="42">
        <v>1.1</v>
      </c>
      <c r="DB12" s="42"/>
      <c r="DC12" s="42">
        <v>2.2</v>
      </c>
      <c r="DD12" s="46"/>
      <c r="DE12" s="96"/>
      <c r="DF12" s="47"/>
      <c r="DG12" s="47"/>
      <c r="DH12" s="47"/>
      <c r="DI12" s="46"/>
      <c r="DJ12" s="44"/>
      <c r="DK12" s="42"/>
      <c r="DL12" s="42"/>
      <c r="DM12" s="42">
        <v>0.9</v>
      </c>
      <c r="DN12" s="43"/>
      <c r="DO12" s="46"/>
      <c r="DP12" s="120"/>
      <c r="DQ12" s="48"/>
      <c r="DR12" s="48"/>
      <c r="DS12" s="48"/>
      <c r="DT12" s="46"/>
      <c r="DU12" s="79"/>
      <c r="DV12" s="48"/>
      <c r="DW12" s="42"/>
      <c r="DX12" s="48"/>
      <c r="DY12" s="46"/>
      <c r="DZ12" s="100"/>
      <c r="EA12" s="42"/>
      <c r="EB12" s="42"/>
      <c r="EC12" s="42"/>
      <c r="ED12" s="47"/>
      <c r="EE12" s="48"/>
      <c r="EF12" s="48"/>
      <c r="EG12" s="48"/>
      <c r="EH12" s="48"/>
      <c r="EI12" s="109"/>
      <c r="EJ12" s="79"/>
      <c r="EK12" s="48"/>
      <c r="EL12" s="48"/>
      <c r="EM12" s="48"/>
      <c r="EN12" s="109"/>
      <c r="EO12" s="102"/>
      <c r="EP12" s="79"/>
      <c r="EQ12" s="48"/>
      <c r="ER12" s="42"/>
      <c r="ES12" s="48">
        <v>10</v>
      </c>
      <c r="ET12" s="102"/>
      <c r="EU12" s="100"/>
      <c r="EV12" s="42"/>
      <c r="EW12" s="42"/>
      <c r="EX12" s="42"/>
      <c r="EY12" s="106"/>
      <c r="EZ12" s="42">
        <v>893.4</v>
      </c>
      <c r="FA12" s="42">
        <v>893.4</v>
      </c>
      <c r="FB12" s="42">
        <f t="shared" si="26"/>
        <v>100</v>
      </c>
      <c r="FC12" s="42">
        <v>1083.4</v>
      </c>
      <c r="FD12" s="46">
        <f t="shared" si="27"/>
        <v>82.46261768506552</v>
      </c>
    </row>
    <row r="13" spans="1:160" s="50" customFormat="1" ht="17.25" customHeight="1">
      <c r="A13" s="41">
        <v>6</v>
      </c>
      <c r="B13" s="51" t="s">
        <v>107</v>
      </c>
      <c r="C13" s="42">
        <f t="shared" si="0"/>
        <v>505.40000000000003</v>
      </c>
      <c r="D13" s="42">
        <f t="shared" si="1"/>
        <v>589</v>
      </c>
      <c r="E13" s="42">
        <f t="shared" si="2"/>
        <v>116.54135338345864</v>
      </c>
      <c r="F13" s="42">
        <f t="shared" si="3"/>
        <v>519.3</v>
      </c>
      <c r="G13" s="43">
        <f t="shared" si="28"/>
        <v>519.3</v>
      </c>
      <c r="H13" s="43">
        <f t="shared" si="4"/>
        <v>113.42191411515503</v>
      </c>
      <c r="I13" s="44">
        <f t="shared" si="5"/>
        <v>64.8</v>
      </c>
      <c r="J13" s="42">
        <f t="shared" si="6"/>
        <v>148.4</v>
      </c>
      <c r="K13" s="42">
        <f t="shared" si="7"/>
        <v>229.01234567901238</v>
      </c>
      <c r="L13" s="42">
        <f t="shared" si="8"/>
        <v>83.19999999999999</v>
      </c>
      <c r="M13" s="43">
        <f t="shared" si="29"/>
        <v>83.19999999999999</v>
      </c>
      <c r="N13" s="45">
        <f t="shared" si="30"/>
        <v>178.36538461538464</v>
      </c>
      <c r="O13" s="44">
        <f t="shared" si="9"/>
        <v>44</v>
      </c>
      <c r="P13" s="42">
        <f t="shared" si="10"/>
        <v>127.4</v>
      </c>
      <c r="Q13" s="42">
        <f t="shared" si="11"/>
        <v>289.54545454545456</v>
      </c>
      <c r="R13" s="42">
        <f t="shared" si="12"/>
        <v>82.19999999999999</v>
      </c>
      <c r="S13" s="42">
        <f t="shared" si="13"/>
        <v>82.19999999999999</v>
      </c>
      <c r="T13" s="45">
        <f t="shared" si="14"/>
        <v>154.98783454987836</v>
      </c>
      <c r="U13" s="44"/>
      <c r="V13" s="42"/>
      <c r="W13" s="42"/>
      <c r="X13" s="42"/>
      <c r="Y13" s="43"/>
      <c r="Z13" s="46"/>
      <c r="AA13" s="100">
        <v>9</v>
      </c>
      <c r="AB13" s="42">
        <v>5.6</v>
      </c>
      <c r="AC13" s="42">
        <f t="shared" si="15"/>
        <v>62.22222222222222</v>
      </c>
      <c r="AD13" s="42">
        <v>11.2</v>
      </c>
      <c r="AE13" s="45">
        <f t="shared" si="16"/>
        <v>50</v>
      </c>
      <c r="AF13" s="44"/>
      <c r="AG13" s="42"/>
      <c r="AH13" s="42"/>
      <c r="AI13" s="42"/>
      <c r="AJ13" s="46"/>
      <c r="AK13" s="96"/>
      <c r="AL13" s="47"/>
      <c r="AM13" s="47"/>
      <c r="AN13" s="47"/>
      <c r="AO13" s="46"/>
      <c r="AP13" s="96"/>
      <c r="AQ13" s="47"/>
      <c r="AR13" s="47"/>
      <c r="AS13" s="47"/>
      <c r="AT13" s="46"/>
      <c r="AU13" s="44"/>
      <c r="AV13" s="42"/>
      <c r="AW13" s="42"/>
      <c r="AX13" s="42"/>
      <c r="AY13" s="45"/>
      <c r="AZ13" s="44"/>
      <c r="BA13" s="42"/>
      <c r="BB13" s="42"/>
      <c r="BC13" s="42"/>
      <c r="BD13" s="46"/>
      <c r="BE13" s="44"/>
      <c r="BF13" s="42">
        <v>0.1</v>
      </c>
      <c r="BG13" s="42"/>
      <c r="BH13" s="42">
        <v>0.2</v>
      </c>
      <c r="BI13" s="46">
        <f t="shared" si="17"/>
        <v>50</v>
      </c>
      <c r="BJ13" s="44">
        <v>35</v>
      </c>
      <c r="BK13" s="42">
        <v>121.7</v>
      </c>
      <c r="BL13" s="42">
        <f t="shared" si="18"/>
        <v>347.7142857142857</v>
      </c>
      <c r="BM13" s="42">
        <v>70.7</v>
      </c>
      <c r="BN13" s="46">
        <f t="shared" si="19"/>
        <v>172.13578500707214</v>
      </c>
      <c r="BO13" s="44"/>
      <c r="BP13" s="42"/>
      <c r="BQ13" s="42"/>
      <c r="BR13" s="42"/>
      <c r="BS13" s="43"/>
      <c r="BT13" s="46"/>
      <c r="BU13" s="96"/>
      <c r="BV13" s="47"/>
      <c r="BW13" s="47"/>
      <c r="BX13" s="47">
        <v>0.1</v>
      </c>
      <c r="BY13" s="46"/>
      <c r="BZ13" s="44">
        <f t="shared" si="20"/>
        <v>20.799999999999997</v>
      </c>
      <c r="CA13" s="42">
        <f t="shared" si="21"/>
        <v>21</v>
      </c>
      <c r="CB13" s="42">
        <f t="shared" si="22"/>
        <v>100.96153846153848</v>
      </c>
      <c r="CC13" s="42">
        <f t="shared" si="23"/>
        <v>1</v>
      </c>
      <c r="CD13" s="42">
        <f t="shared" si="31"/>
        <v>1</v>
      </c>
      <c r="CE13" s="46">
        <f t="shared" si="32"/>
        <v>2100</v>
      </c>
      <c r="CF13" s="100"/>
      <c r="CG13" s="42"/>
      <c r="CH13" s="42"/>
      <c r="CI13" s="42"/>
      <c r="CJ13" s="106"/>
      <c r="CK13" s="96"/>
      <c r="CL13" s="47"/>
      <c r="CM13" s="47"/>
      <c r="CN13" s="47"/>
      <c r="CO13" s="46"/>
      <c r="CP13" s="44">
        <v>13.2</v>
      </c>
      <c r="CQ13" s="42">
        <v>21</v>
      </c>
      <c r="CR13" s="42">
        <f t="shared" si="24"/>
        <v>159.0909090909091</v>
      </c>
      <c r="CS13" s="42">
        <v>0.7</v>
      </c>
      <c r="CT13" s="46">
        <f t="shared" si="25"/>
        <v>3000.0000000000005</v>
      </c>
      <c r="CU13" s="96"/>
      <c r="CV13" s="47"/>
      <c r="CW13" s="47"/>
      <c r="CX13" s="47"/>
      <c r="CY13" s="46"/>
      <c r="CZ13" s="44"/>
      <c r="DA13" s="42"/>
      <c r="DB13" s="42"/>
      <c r="DC13" s="42"/>
      <c r="DD13" s="46"/>
      <c r="DE13" s="96"/>
      <c r="DF13" s="47"/>
      <c r="DG13" s="47"/>
      <c r="DH13" s="47"/>
      <c r="DI13" s="46"/>
      <c r="DJ13" s="44"/>
      <c r="DK13" s="42"/>
      <c r="DL13" s="42"/>
      <c r="DM13" s="42"/>
      <c r="DN13" s="43"/>
      <c r="DO13" s="46"/>
      <c r="DP13" s="120">
        <v>7.6</v>
      </c>
      <c r="DQ13" s="48"/>
      <c r="DR13" s="42"/>
      <c r="DS13" s="48"/>
      <c r="DT13" s="46"/>
      <c r="DU13" s="79"/>
      <c r="DV13" s="48"/>
      <c r="DW13" s="42"/>
      <c r="DX13" s="48">
        <v>0.3</v>
      </c>
      <c r="DY13" s="46"/>
      <c r="DZ13" s="100"/>
      <c r="EA13" s="42"/>
      <c r="EB13" s="42"/>
      <c r="EC13" s="42"/>
      <c r="ED13" s="47"/>
      <c r="EE13" s="48"/>
      <c r="EF13" s="48"/>
      <c r="EG13" s="48"/>
      <c r="EH13" s="48"/>
      <c r="EI13" s="109"/>
      <c r="EJ13" s="79"/>
      <c r="EK13" s="48"/>
      <c r="EL13" s="48"/>
      <c r="EM13" s="48"/>
      <c r="EN13" s="109"/>
      <c r="EO13" s="102"/>
      <c r="EP13" s="79"/>
      <c r="EQ13" s="48"/>
      <c r="ER13" s="42"/>
      <c r="ES13" s="48"/>
      <c r="ET13" s="118"/>
      <c r="EU13" s="100"/>
      <c r="EV13" s="42"/>
      <c r="EW13" s="42"/>
      <c r="EX13" s="42"/>
      <c r="EY13" s="106"/>
      <c r="EZ13" s="42">
        <v>440.6</v>
      </c>
      <c r="FA13" s="42">
        <v>440.6</v>
      </c>
      <c r="FB13" s="42">
        <f t="shared" si="26"/>
        <v>100</v>
      </c>
      <c r="FC13" s="42">
        <v>436.1</v>
      </c>
      <c r="FD13" s="46">
        <f t="shared" si="27"/>
        <v>101.0318734235267</v>
      </c>
    </row>
    <row r="14" spans="1:160" s="59" customFormat="1" ht="17.25" customHeight="1">
      <c r="A14" s="52">
        <v>7</v>
      </c>
      <c r="B14" s="53" t="s">
        <v>106</v>
      </c>
      <c r="C14" s="42">
        <f t="shared" si="0"/>
        <v>672.2</v>
      </c>
      <c r="D14" s="42">
        <f t="shared" si="1"/>
        <v>658.0999999999999</v>
      </c>
      <c r="E14" s="42">
        <f t="shared" si="2"/>
        <v>97.90240999702468</v>
      </c>
      <c r="F14" s="42">
        <f t="shared" si="3"/>
        <v>790.8000000000001</v>
      </c>
      <c r="G14" s="43">
        <f t="shared" si="28"/>
        <v>790.8000000000001</v>
      </c>
      <c r="H14" s="43">
        <f t="shared" si="4"/>
        <v>83.21952453211935</v>
      </c>
      <c r="I14" s="44">
        <f t="shared" si="5"/>
        <v>219</v>
      </c>
      <c r="J14" s="42">
        <f t="shared" si="6"/>
        <v>204.89999999999998</v>
      </c>
      <c r="K14" s="42">
        <f t="shared" si="7"/>
        <v>93.56164383561642</v>
      </c>
      <c r="L14" s="42">
        <f t="shared" si="8"/>
        <v>213.10000000000002</v>
      </c>
      <c r="M14" s="43">
        <f t="shared" si="29"/>
        <v>213.10000000000002</v>
      </c>
      <c r="N14" s="45">
        <f t="shared" si="30"/>
        <v>96.15204129516657</v>
      </c>
      <c r="O14" s="44">
        <f t="shared" si="9"/>
        <v>165</v>
      </c>
      <c r="P14" s="42">
        <f t="shared" si="10"/>
        <v>187.29999999999998</v>
      </c>
      <c r="Q14" s="42">
        <f t="shared" si="11"/>
        <v>113.5151515151515</v>
      </c>
      <c r="R14" s="42">
        <f t="shared" si="12"/>
        <v>168.3</v>
      </c>
      <c r="S14" s="42">
        <f t="shared" si="13"/>
        <v>168.3</v>
      </c>
      <c r="T14" s="45">
        <f t="shared" si="14"/>
        <v>111.28936423054068</v>
      </c>
      <c r="U14" s="54"/>
      <c r="V14" s="55"/>
      <c r="W14" s="55"/>
      <c r="X14" s="55"/>
      <c r="Y14" s="197"/>
      <c r="Z14" s="56"/>
      <c r="AA14" s="100">
        <v>95</v>
      </c>
      <c r="AB14" s="42">
        <v>95.6</v>
      </c>
      <c r="AC14" s="42">
        <f t="shared" si="15"/>
        <v>100.63157894736841</v>
      </c>
      <c r="AD14" s="42">
        <v>97.7</v>
      </c>
      <c r="AE14" s="45">
        <f t="shared" si="16"/>
        <v>97.85056294779938</v>
      </c>
      <c r="AF14" s="44"/>
      <c r="AG14" s="42"/>
      <c r="AH14" s="55"/>
      <c r="AI14" s="42"/>
      <c r="AJ14" s="46"/>
      <c r="AK14" s="96"/>
      <c r="AL14" s="47"/>
      <c r="AM14" s="47"/>
      <c r="AN14" s="47"/>
      <c r="AO14" s="46"/>
      <c r="AP14" s="96"/>
      <c r="AQ14" s="47"/>
      <c r="AR14" s="47"/>
      <c r="AS14" s="47"/>
      <c r="AT14" s="46"/>
      <c r="AU14" s="44"/>
      <c r="AV14" s="42">
        <v>0.1</v>
      </c>
      <c r="AW14" s="42"/>
      <c r="AX14" s="42"/>
      <c r="AY14" s="45"/>
      <c r="AZ14" s="44"/>
      <c r="BA14" s="42"/>
      <c r="BB14" s="42"/>
      <c r="BC14" s="55"/>
      <c r="BD14" s="56"/>
      <c r="BE14" s="44"/>
      <c r="BF14" s="42"/>
      <c r="BG14" s="42"/>
      <c r="BH14" s="42">
        <v>0.2</v>
      </c>
      <c r="BI14" s="46">
        <f t="shared" si="17"/>
        <v>0</v>
      </c>
      <c r="BJ14" s="44">
        <v>70</v>
      </c>
      <c r="BK14" s="42">
        <v>91.6</v>
      </c>
      <c r="BL14" s="42">
        <f t="shared" si="18"/>
        <v>130.85714285714286</v>
      </c>
      <c r="BM14" s="42">
        <v>70.4</v>
      </c>
      <c r="BN14" s="46">
        <f t="shared" si="19"/>
        <v>130.11363636363635</v>
      </c>
      <c r="BO14" s="54"/>
      <c r="BP14" s="55"/>
      <c r="BQ14" s="55"/>
      <c r="BR14" s="55"/>
      <c r="BS14" s="197"/>
      <c r="BT14" s="56"/>
      <c r="BU14" s="105"/>
      <c r="BV14" s="57"/>
      <c r="BW14" s="57"/>
      <c r="BX14" s="57"/>
      <c r="BY14" s="46"/>
      <c r="BZ14" s="44">
        <f t="shared" si="20"/>
        <v>54</v>
      </c>
      <c r="CA14" s="42">
        <f t="shared" si="21"/>
        <v>17.599999999999998</v>
      </c>
      <c r="CB14" s="42">
        <f t="shared" si="22"/>
        <v>32.59259259259259</v>
      </c>
      <c r="CC14" s="42">
        <f t="shared" si="23"/>
        <v>44.8</v>
      </c>
      <c r="CD14" s="42">
        <f t="shared" si="31"/>
        <v>44.8</v>
      </c>
      <c r="CE14" s="46">
        <f t="shared" si="32"/>
        <v>39.285714285714285</v>
      </c>
      <c r="CF14" s="100"/>
      <c r="CG14" s="42"/>
      <c r="CH14" s="42"/>
      <c r="CI14" s="55"/>
      <c r="CJ14" s="107"/>
      <c r="CK14" s="105"/>
      <c r="CL14" s="57"/>
      <c r="CM14" s="57"/>
      <c r="CN14" s="57"/>
      <c r="CO14" s="56"/>
      <c r="CP14" s="54">
        <v>45.6</v>
      </c>
      <c r="CQ14" s="55">
        <v>8.6</v>
      </c>
      <c r="CR14" s="42">
        <f t="shared" si="24"/>
        <v>18.859649122807014</v>
      </c>
      <c r="CS14" s="55">
        <v>36.1</v>
      </c>
      <c r="CT14" s="46">
        <f t="shared" si="25"/>
        <v>23.82271468144044</v>
      </c>
      <c r="CU14" s="105"/>
      <c r="CV14" s="57"/>
      <c r="CW14" s="57"/>
      <c r="CX14" s="57"/>
      <c r="CY14" s="56"/>
      <c r="CZ14" s="54"/>
      <c r="DA14" s="55"/>
      <c r="DB14" s="55"/>
      <c r="DC14" s="55"/>
      <c r="DD14" s="46"/>
      <c r="DE14" s="105"/>
      <c r="DF14" s="57"/>
      <c r="DG14" s="57"/>
      <c r="DH14" s="57"/>
      <c r="DI14" s="56"/>
      <c r="DJ14" s="54"/>
      <c r="DK14" s="55"/>
      <c r="DL14" s="42"/>
      <c r="DM14" s="55"/>
      <c r="DN14" s="197"/>
      <c r="DO14" s="46"/>
      <c r="DP14" s="192">
        <v>8.4</v>
      </c>
      <c r="DQ14" s="58">
        <v>8.7</v>
      </c>
      <c r="DR14" s="42"/>
      <c r="DS14" s="58">
        <v>8.7</v>
      </c>
      <c r="DT14" s="46"/>
      <c r="DU14" s="111"/>
      <c r="DV14" s="58">
        <v>0.3</v>
      </c>
      <c r="DW14" s="42"/>
      <c r="DX14" s="58"/>
      <c r="DY14" s="46"/>
      <c r="DZ14" s="112"/>
      <c r="EA14" s="55"/>
      <c r="EB14" s="55"/>
      <c r="EC14" s="55"/>
      <c r="ED14" s="57"/>
      <c r="EE14" s="58"/>
      <c r="EF14" s="58"/>
      <c r="EG14" s="48"/>
      <c r="EH14" s="58"/>
      <c r="EI14" s="114"/>
      <c r="EJ14" s="111"/>
      <c r="EK14" s="58"/>
      <c r="EL14" s="58"/>
      <c r="EM14" s="58"/>
      <c r="EN14" s="114"/>
      <c r="EO14" s="119"/>
      <c r="EP14" s="111"/>
      <c r="EQ14" s="58"/>
      <c r="ER14" s="55"/>
      <c r="ES14" s="58"/>
      <c r="ET14" s="119"/>
      <c r="EU14" s="112"/>
      <c r="EV14" s="55"/>
      <c r="EW14" s="55"/>
      <c r="EX14" s="55"/>
      <c r="EY14" s="107"/>
      <c r="EZ14" s="55">
        <v>453.2</v>
      </c>
      <c r="FA14" s="55">
        <v>453.2</v>
      </c>
      <c r="FB14" s="42">
        <f t="shared" si="26"/>
        <v>100</v>
      </c>
      <c r="FC14" s="55">
        <v>577.7</v>
      </c>
      <c r="FD14" s="46">
        <f t="shared" si="27"/>
        <v>78.44902198372857</v>
      </c>
    </row>
    <row r="15" spans="1:160" s="50" customFormat="1" ht="17.25" customHeight="1">
      <c r="A15" s="41">
        <v>8</v>
      </c>
      <c r="B15" s="51" t="s">
        <v>108</v>
      </c>
      <c r="C15" s="42">
        <f t="shared" si="0"/>
        <v>345.3</v>
      </c>
      <c r="D15" s="42">
        <f t="shared" si="1"/>
        <v>379.20000000000005</v>
      </c>
      <c r="E15" s="42">
        <f t="shared" si="2"/>
        <v>109.81754995655952</v>
      </c>
      <c r="F15" s="42">
        <f t="shared" si="3"/>
        <v>342.70000000000005</v>
      </c>
      <c r="G15" s="43">
        <f t="shared" si="28"/>
        <v>342.70000000000005</v>
      </c>
      <c r="H15" s="43">
        <f t="shared" si="4"/>
        <v>110.65071491100088</v>
      </c>
      <c r="I15" s="44">
        <f t="shared" si="5"/>
        <v>27</v>
      </c>
      <c r="J15" s="42">
        <f t="shared" si="6"/>
        <v>60.900000000000006</v>
      </c>
      <c r="K15" s="42">
        <f t="shared" si="7"/>
        <v>225.5555555555556</v>
      </c>
      <c r="L15" s="42">
        <f t="shared" si="8"/>
        <v>33.1</v>
      </c>
      <c r="M15" s="43">
        <f t="shared" si="29"/>
        <v>33.1</v>
      </c>
      <c r="N15" s="45">
        <f t="shared" si="30"/>
        <v>183.98791540785498</v>
      </c>
      <c r="O15" s="44">
        <f t="shared" si="9"/>
        <v>27</v>
      </c>
      <c r="P15" s="42">
        <f t="shared" si="10"/>
        <v>60.900000000000006</v>
      </c>
      <c r="Q15" s="42">
        <f t="shared" si="11"/>
        <v>225.5555555555556</v>
      </c>
      <c r="R15" s="42">
        <f t="shared" si="12"/>
        <v>33.1</v>
      </c>
      <c r="S15" s="42">
        <f t="shared" si="13"/>
        <v>33.1</v>
      </c>
      <c r="T15" s="45">
        <f t="shared" si="14"/>
        <v>183.98791540785498</v>
      </c>
      <c r="U15" s="44"/>
      <c r="V15" s="42"/>
      <c r="W15" s="42"/>
      <c r="X15" s="42"/>
      <c r="Y15" s="43"/>
      <c r="Z15" s="46"/>
      <c r="AA15" s="100">
        <v>5</v>
      </c>
      <c r="AB15" s="42">
        <v>18.6</v>
      </c>
      <c r="AC15" s="42">
        <f t="shared" si="15"/>
        <v>372</v>
      </c>
      <c r="AD15" s="42">
        <v>4.5</v>
      </c>
      <c r="AE15" s="45">
        <f t="shared" si="16"/>
        <v>413.33333333333337</v>
      </c>
      <c r="AF15" s="44"/>
      <c r="AG15" s="42"/>
      <c r="AH15" s="42"/>
      <c r="AI15" s="42"/>
      <c r="AJ15" s="46"/>
      <c r="AK15" s="96"/>
      <c r="AL15" s="47"/>
      <c r="AM15" s="47"/>
      <c r="AN15" s="47"/>
      <c r="AO15" s="46"/>
      <c r="AP15" s="96"/>
      <c r="AQ15" s="47"/>
      <c r="AR15" s="47"/>
      <c r="AS15" s="47"/>
      <c r="AT15" s="46"/>
      <c r="AU15" s="44"/>
      <c r="AV15" s="42"/>
      <c r="AW15" s="42"/>
      <c r="AX15" s="42"/>
      <c r="AY15" s="45"/>
      <c r="AZ15" s="44"/>
      <c r="BA15" s="42"/>
      <c r="BB15" s="42"/>
      <c r="BC15" s="42"/>
      <c r="BD15" s="46"/>
      <c r="BE15" s="44"/>
      <c r="BF15" s="42">
        <v>0.1</v>
      </c>
      <c r="BG15" s="42"/>
      <c r="BH15" s="42">
        <v>0.2</v>
      </c>
      <c r="BI15" s="46">
        <f t="shared" si="17"/>
        <v>50</v>
      </c>
      <c r="BJ15" s="44">
        <v>22</v>
      </c>
      <c r="BK15" s="42">
        <v>42</v>
      </c>
      <c r="BL15" s="42">
        <f t="shared" si="18"/>
        <v>190.9090909090909</v>
      </c>
      <c r="BM15" s="42">
        <v>28.2</v>
      </c>
      <c r="BN15" s="46">
        <f t="shared" si="19"/>
        <v>148.93617021276594</v>
      </c>
      <c r="BO15" s="44"/>
      <c r="BP15" s="42"/>
      <c r="BQ15" s="42"/>
      <c r="BR15" s="42"/>
      <c r="BS15" s="43"/>
      <c r="BT15" s="46"/>
      <c r="BU15" s="96"/>
      <c r="BV15" s="47">
        <v>0.2</v>
      </c>
      <c r="BW15" s="42"/>
      <c r="BX15" s="47">
        <v>0.2</v>
      </c>
      <c r="BY15" s="46"/>
      <c r="BZ15" s="44">
        <f t="shared" si="20"/>
        <v>0</v>
      </c>
      <c r="CA15" s="42">
        <f t="shared" si="21"/>
        <v>0</v>
      </c>
      <c r="CB15" s="42">
        <v>0</v>
      </c>
      <c r="CC15" s="42">
        <f t="shared" si="23"/>
        <v>0</v>
      </c>
      <c r="CD15" s="42">
        <f t="shared" si="31"/>
        <v>0</v>
      </c>
      <c r="CE15" s="46" t="e">
        <f t="shared" si="32"/>
        <v>#DIV/0!</v>
      </c>
      <c r="CF15" s="100"/>
      <c r="CG15" s="42"/>
      <c r="CH15" s="42"/>
      <c r="CI15" s="42"/>
      <c r="CJ15" s="106"/>
      <c r="CK15" s="96"/>
      <c r="CL15" s="47"/>
      <c r="CM15" s="47"/>
      <c r="CN15" s="47"/>
      <c r="CO15" s="46"/>
      <c r="CP15" s="44"/>
      <c r="CQ15" s="42"/>
      <c r="CR15" s="42"/>
      <c r="CS15" s="42"/>
      <c r="CT15" s="46"/>
      <c r="CU15" s="96"/>
      <c r="CV15" s="47"/>
      <c r="CW15" s="47"/>
      <c r="CX15" s="47"/>
      <c r="CY15" s="46"/>
      <c r="CZ15" s="44"/>
      <c r="DA15" s="42"/>
      <c r="DB15" s="42"/>
      <c r="DC15" s="42"/>
      <c r="DD15" s="46"/>
      <c r="DE15" s="96"/>
      <c r="DF15" s="47"/>
      <c r="DG15" s="47"/>
      <c r="DH15" s="47"/>
      <c r="DI15" s="46"/>
      <c r="DJ15" s="44"/>
      <c r="DK15" s="42"/>
      <c r="DL15" s="42"/>
      <c r="DM15" s="42"/>
      <c r="DN15" s="43"/>
      <c r="DO15" s="46"/>
      <c r="DP15" s="120"/>
      <c r="DQ15" s="48"/>
      <c r="DR15" s="48"/>
      <c r="DS15" s="48"/>
      <c r="DT15" s="46"/>
      <c r="DU15" s="79"/>
      <c r="DV15" s="48"/>
      <c r="DW15" s="42"/>
      <c r="DX15" s="48"/>
      <c r="DY15" s="46"/>
      <c r="DZ15" s="100"/>
      <c r="EA15" s="42"/>
      <c r="EB15" s="42"/>
      <c r="EC15" s="42"/>
      <c r="ED15" s="47"/>
      <c r="EE15" s="48"/>
      <c r="EF15" s="48"/>
      <c r="EG15" s="48"/>
      <c r="EH15" s="60"/>
      <c r="EI15" s="115"/>
      <c r="EJ15" s="120"/>
      <c r="EK15" s="60"/>
      <c r="EL15" s="60"/>
      <c r="EM15" s="60"/>
      <c r="EN15" s="115"/>
      <c r="EO15" s="121"/>
      <c r="EP15" s="79"/>
      <c r="EQ15" s="48"/>
      <c r="ER15" s="42"/>
      <c r="ES15" s="48"/>
      <c r="ET15" s="102"/>
      <c r="EU15" s="100"/>
      <c r="EV15" s="42"/>
      <c r="EW15" s="42"/>
      <c r="EX15" s="55"/>
      <c r="EY15" s="107"/>
      <c r="EZ15" s="42">
        <v>318.3</v>
      </c>
      <c r="FA15" s="42">
        <v>318.3</v>
      </c>
      <c r="FB15" s="42">
        <f t="shared" si="26"/>
        <v>100</v>
      </c>
      <c r="FC15" s="42">
        <v>309.6</v>
      </c>
      <c r="FD15" s="46">
        <f t="shared" si="27"/>
        <v>102.81007751937985</v>
      </c>
    </row>
    <row r="16" spans="1:160" s="50" customFormat="1" ht="17.25" customHeight="1">
      <c r="A16" s="41">
        <v>9</v>
      </c>
      <c r="B16" s="51" t="s">
        <v>109</v>
      </c>
      <c r="C16" s="42">
        <f t="shared" si="0"/>
        <v>343.6</v>
      </c>
      <c r="D16" s="42">
        <f t="shared" si="1"/>
        <v>366.9</v>
      </c>
      <c r="E16" s="42">
        <f t="shared" si="2"/>
        <v>106.78114086146681</v>
      </c>
      <c r="F16" s="42">
        <f t="shared" si="3"/>
        <v>363.7</v>
      </c>
      <c r="G16" s="43">
        <f t="shared" si="28"/>
        <v>363.7</v>
      </c>
      <c r="H16" s="43">
        <f t="shared" si="4"/>
        <v>100.87984602694529</v>
      </c>
      <c r="I16" s="44">
        <f t="shared" si="5"/>
        <v>101.60000000000001</v>
      </c>
      <c r="J16" s="42">
        <f t="shared" si="6"/>
        <v>124.89999999999999</v>
      </c>
      <c r="K16" s="42">
        <f t="shared" si="7"/>
        <v>122.93307086614172</v>
      </c>
      <c r="L16" s="42">
        <f t="shared" si="8"/>
        <v>105.19999999999999</v>
      </c>
      <c r="M16" s="43">
        <f t="shared" si="29"/>
        <v>105.19999999999999</v>
      </c>
      <c r="N16" s="45">
        <f t="shared" si="30"/>
        <v>118.72623574144487</v>
      </c>
      <c r="O16" s="44">
        <f t="shared" si="9"/>
        <v>93.4</v>
      </c>
      <c r="P16" s="42">
        <f t="shared" si="10"/>
        <v>124.8</v>
      </c>
      <c r="Q16" s="42">
        <f t="shared" si="11"/>
        <v>133.6188436830835</v>
      </c>
      <c r="R16" s="42">
        <f t="shared" si="12"/>
        <v>102.6</v>
      </c>
      <c r="S16" s="42">
        <f t="shared" si="13"/>
        <v>102.6</v>
      </c>
      <c r="T16" s="45">
        <f t="shared" si="14"/>
        <v>121.63742690058479</v>
      </c>
      <c r="U16" s="44"/>
      <c r="V16" s="42"/>
      <c r="W16" s="42"/>
      <c r="X16" s="42"/>
      <c r="Y16" s="43"/>
      <c r="Z16" s="46"/>
      <c r="AA16" s="100">
        <v>18.4</v>
      </c>
      <c r="AB16" s="42">
        <v>25.7</v>
      </c>
      <c r="AC16" s="42">
        <f t="shared" si="15"/>
        <v>139.67391304347828</v>
      </c>
      <c r="AD16" s="42">
        <v>17.5</v>
      </c>
      <c r="AE16" s="45">
        <f t="shared" si="16"/>
        <v>146.85714285714286</v>
      </c>
      <c r="AF16" s="44"/>
      <c r="AG16" s="42"/>
      <c r="AH16" s="42"/>
      <c r="AI16" s="42"/>
      <c r="AJ16" s="46"/>
      <c r="AK16" s="96"/>
      <c r="AL16" s="47"/>
      <c r="AM16" s="47"/>
      <c r="AN16" s="47"/>
      <c r="AO16" s="46"/>
      <c r="AP16" s="96"/>
      <c r="AQ16" s="47"/>
      <c r="AR16" s="47"/>
      <c r="AS16" s="47"/>
      <c r="AT16" s="46"/>
      <c r="AU16" s="44"/>
      <c r="AV16" s="42"/>
      <c r="AW16" s="42"/>
      <c r="AX16" s="42"/>
      <c r="AY16" s="45"/>
      <c r="AZ16" s="44"/>
      <c r="BA16" s="42"/>
      <c r="BB16" s="42"/>
      <c r="BC16" s="42"/>
      <c r="BD16" s="46"/>
      <c r="BE16" s="44"/>
      <c r="BF16" s="42"/>
      <c r="BG16" s="42"/>
      <c r="BH16" s="42"/>
      <c r="BI16" s="46"/>
      <c r="BJ16" s="44">
        <v>75</v>
      </c>
      <c r="BK16" s="42">
        <v>99.1</v>
      </c>
      <c r="BL16" s="42">
        <f t="shared" si="18"/>
        <v>132.13333333333333</v>
      </c>
      <c r="BM16" s="42">
        <v>85.1</v>
      </c>
      <c r="BN16" s="46">
        <f t="shared" si="19"/>
        <v>116.45123384253819</v>
      </c>
      <c r="BO16" s="44"/>
      <c r="BP16" s="42"/>
      <c r="BQ16" s="42"/>
      <c r="BR16" s="42"/>
      <c r="BS16" s="43"/>
      <c r="BT16" s="46"/>
      <c r="BU16" s="96"/>
      <c r="BV16" s="47"/>
      <c r="BW16" s="42"/>
      <c r="BX16" s="47"/>
      <c r="BY16" s="46"/>
      <c r="BZ16" s="44">
        <f t="shared" si="20"/>
        <v>8.2</v>
      </c>
      <c r="CA16" s="42">
        <f t="shared" si="21"/>
        <v>0.1</v>
      </c>
      <c r="CB16" s="42">
        <f t="shared" si="22"/>
        <v>1.2195121951219514</v>
      </c>
      <c r="CC16" s="42">
        <f t="shared" si="23"/>
        <v>2.6</v>
      </c>
      <c r="CD16" s="42">
        <f t="shared" si="31"/>
        <v>2.6</v>
      </c>
      <c r="CE16" s="46">
        <f t="shared" si="32"/>
        <v>3.8461538461538463</v>
      </c>
      <c r="CF16" s="100"/>
      <c r="CG16" s="42"/>
      <c r="CH16" s="42"/>
      <c r="CI16" s="42"/>
      <c r="CJ16" s="106"/>
      <c r="CK16" s="96"/>
      <c r="CL16" s="47"/>
      <c r="CM16" s="47"/>
      <c r="CN16" s="47"/>
      <c r="CO16" s="46"/>
      <c r="CP16" s="44">
        <v>8.2</v>
      </c>
      <c r="CQ16" s="42">
        <v>0.1</v>
      </c>
      <c r="CR16" s="42"/>
      <c r="CS16" s="42">
        <v>2.6</v>
      </c>
      <c r="CT16" s="46"/>
      <c r="CU16" s="96"/>
      <c r="CV16" s="47"/>
      <c r="CW16" s="47"/>
      <c r="CX16" s="47"/>
      <c r="CY16" s="46"/>
      <c r="CZ16" s="44"/>
      <c r="DA16" s="42"/>
      <c r="DB16" s="42"/>
      <c r="DC16" s="42"/>
      <c r="DD16" s="46"/>
      <c r="DE16" s="96"/>
      <c r="DF16" s="47"/>
      <c r="DG16" s="47"/>
      <c r="DH16" s="47"/>
      <c r="DI16" s="46"/>
      <c r="DJ16" s="44"/>
      <c r="DK16" s="42"/>
      <c r="DL16" s="42"/>
      <c r="DM16" s="42"/>
      <c r="DN16" s="43"/>
      <c r="DO16" s="46"/>
      <c r="DP16" s="120"/>
      <c r="DQ16" s="48"/>
      <c r="DR16" s="48"/>
      <c r="DS16" s="48"/>
      <c r="DT16" s="46"/>
      <c r="DU16" s="79"/>
      <c r="DV16" s="48"/>
      <c r="DW16" s="42"/>
      <c r="DX16" s="48"/>
      <c r="DY16" s="46"/>
      <c r="DZ16" s="100"/>
      <c r="EA16" s="42"/>
      <c r="EB16" s="42"/>
      <c r="EC16" s="42"/>
      <c r="ED16" s="47"/>
      <c r="EE16" s="48"/>
      <c r="EF16" s="48"/>
      <c r="EG16" s="48"/>
      <c r="EH16" s="60"/>
      <c r="EI16" s="115"/>
      <c r="EJ16" s="120"/>
      <c r="EK16" s="60"/>
      <c r="EL16" s="60"/>
      <c r="EM16" s="60"/>
      <c r="EN16" s="115"/>
      <c r="EO16" s="121"/>
      <c r="EP16" s="79"/>
      <c r="EQ16" s="48"/>
      <c r="ER16" s="42"/>
      <c r="ES16" s="48"/>
      <c r="ET16" s="102"/>
      <c r="EU16" s="100"/>
      <c r="EV16" s="42"/>
      <c r="EW16" s="42"/>
      <c r="EX16" s="55"/>
      <c r="EY16" s="107"/>
      <c r="EZ16" s="42">
        <v>242</v>
      </c>
      <c r="FA16" s="42">
        <v>242</v>
      </c>
      <c r="FB16" s="42">
        <f t="shared" si="26"/>
        <v>100</v>
      </c>
      <c r="FC16" s="42">
        <v>258.5</v>
      </c>
      <c r="FD16" s="46">
        <f t="shared" si="27"/>
        <v>93.61702127659575</v>
      </c>
    </row>
    <row r="17" spans="1:160" s="50" customFormat="1" ht="17.25" customHeight="1">
      <c r="A17" s="41">
        <v>10</v>
      </c>
      <c r="B17" s="51" t="s">
        <v>113</v>
      </c>
      <c r="C17" s="42">
        <f t="shared" si="0"/>
        <v>600.8000000000001</v>
      </c>
      <c r="D17" s="42">
        <f t="shared" si="1"/>
        <v>592.2</v>
      </c>
      <c r="E17" s="42">
        <f t="shared" si="2"/>
        <v>98.56857523302264</v>
      </c>
      <c r="F17" s="42">
        <f t="shared" si="3"/>
        <v>656.6</v>
      </c>
      <c r="G17" s="43">
        <f t="shared" si="28"/>
        <v>655.6</v>
      </c>
      <c r="H17" s="43">
        <f t="shared" si="4"/>
        <v>90.19189765458422</v>
      </c>
      <c r="I17" s="44">
        <f t="shared" si="5"/>
        <v>55.2</v>
      </c>
      <c r="J17" s="42">
        <f t="shared" si="6"/>
        <v>46.6</v>
      </c>
      <c r="K17" s="42">
        <f t="shared" si="7"/>
        <v>84.42028985507247</v>
      </c>
      <c r="L17" s="42">
        <f t="shared" si="8"/>
        <v>65.1</v>
      </c>
      <c r="M17" s="43">
        <f t="shared" si="29"/>
        <v>64.1</v>
      </c>
      <c r="N17" s="45">
        <f t="shared" si="30"/>
        <v>72.69890795631827</v>
      </c>
      <c r="O17" s="44">
        <f t="shared" si="9"/>
        <v>49</v>
      </c>
      <c r="P17" s="42">
        <f t="shared" si="10"/>
        <v>45.5</v>
      </c>
      <c r="Q17" s="42">
        <f t="shared" si="11"/>
        <v>92.85714285714286</v>
      </c>
      <c r="R17" s="42">
        <f t="shared" si="12"/>
        <v>59.5</v>
      </c>
      <c r="S17" s="42">
        <f t="shared" si="13"/>
        <v>59.5</v>
      </c>
      <c r="T17" s="45">
        <f t="shared" si="14"/>
        <v>76.47058823529412</v>
      </c>
      <c r="U17" s="44"/>
      <c r="V17" s="42"/>
      <c r="W17" s="42"/>
      <c r="X17" s="42"/>
      <c r="Y17" s="43"/>
      <c r="Z17" s="46"/>
      <c r="AA17" s="100">
        <v>9</v>
      </c>
      <c r="AB17" s="42">
        <v>6.4</v>
      </c>
      <c r="AC17" s="42">
        <f t="shared" si="15"/>
        <v>71.11111111111111</v>
      </c>
      <c r="AD17" s="42">
        <v>12.8</v>
      </c>
      <c r="AE17" s="45">
        <f t="shared" si="16"/>
        <v>50</v>
      </c>
      <c r="AF17" s="44"/>
      <c r="AG17" s="42"/>
      <c r="AH17" s="42"/>
      <c r="AI17" s="42"/>
      <c r="AJ17" s="46"/>
      <c r="AK17" s="96"/>
      <c r="AL17" s="47"/>
      <c r="AM17" s="47"/>
      <c r="AN17" s="47"/>
      <c r="AO17" s="46"/>
      <c r="AP17" s="96"/>
      <c r="AQ17" s="47"/>
      <c r="AR17" s="47"/>
      <c r="AS17" s="47"/>
      <c r="AT17" s="46"/>
      <c r="AU17" s="44"/>
      <c r="AV17" s="42">
        <v>0.4</v>
      </c>
      <c r="AW17" s="42"/>
      <c r="AX17" s="42"/>
      <c r="AY17" s="45"/>
      <c r="AZ17" s="44"/>
      <c r="BA17" s="42"/>
      <c r="BB17" s="42"/>
      <c r="BC17" s="42"/>
      <c r="BD17" s="46"/>
      <c r="BE17" s="44"/>
      <c r="BF17" s="42">
        <v>0.4</v>
      </c>
      <c r="BG17" s="42"/>
      <c r="BH17" s="42">
        <v>0.3</v>
      </c>
      <c r="BI17" s="46"/>
      <c r="BJ17" s="44">
        <v>40</v>
      </c>
      <c r="BK17" s="42">
        <v>38.3</v>
      </c>
      <c r="BL17" s="42">
        <f t="shared" si="18"/>
        <v>95.74999999999999</v>
      </c>
      <c r="BM17" s="42">
        <v>46.4</v>
      </c>
      <c r="BN17" s="46">
        <f t="shared" si="19"/>
        <v>82.54310344827586</v>
      </c>
      <c r="BO17" s="44"/>
      <c r="BP17" s="42"/>
      <c r="BQ17" s="42"/>
      <c r="BR17" s="42"/>
      <c r="BS17" s="43"/>
      <c r="BT17" s="46"/>
      <c r="BU17" s="96"/>
      <c r="BV17" s="47"/>
      <c r="BW17" s="47"/>
      <c r="BX17" s="47"/>
      <c r="BY17" s="46"/>
      <c r="BZ17" s="44">
        <f t="shared" si="20"/>
        <v>6.2</v>
      </c>
      <c r="CA17" s="42">
        <f t="shared" si="21"/>
        <v>1.1</v>
      </c>
      <c r="CB17" s="42">
        <f t="shared" si="22"/>
        <v>17.741935483870968</v>
      </c>
      <c r="CC17" s="42">
        <f t="shared" si="23"/>
        <v>5.6</v>
      </c>
      <c r="CD17" s="42">
        <f t="shared" si="31"/>
        <v>4.6</v>
      </c>
      <c r="CE17" s="46">
        <f t="shared" si="32"/>
        <v>23.913043478260875</v>
      </c>
      <c r="CF17" s="100"/>
      <c r="CG17" s="42"/>
      <c r="CH17" s="42"/>
      <c r="CI17" s="42"/>
      <c r="CJ17" s="106"/>
      <c r="CK17" s="96"/>
      <c r="CL17" s="47"/>
      <c r="CM17" s="47"/>
      <c r="CN17" s="47"/>
      <c r="CO17" s="46"/>
      <c r="CP17" s="44">
        <v>6.2</v>
      </c>
      <c r="CQ17" s="42">
        <v>1.1</v>
      </c>
      <c r="CR17" s="42">
        <f t="shared" si="24"/>
        <v>17.741935483870968</v>
      </c>
      <c r="CS17" s="42">
        <v>4</v>
      </c>
      <c r="CT17" s="46">
        <f t="shared" si="25"/>
        <v>27.500000000000004</v>
      </c>
      <c r="CU17" s="96"/>
      <c r="CV17" s="47"/>
      <c r="CW17" s="47"/>
      <c r="CX17" s="47"/>
      <c r="CY17" s="46"/>
      <c r="CZ17" s="44"/>
      <c r="DA17" s="42"/>
      <c r="DB17" s="42"/>
      <c r="DC17" s="42"/>
      <c r="DD17" s="46"/>
      <c r="DE17" s="96"/>
      <c r="DF17" s="47"/>
      <c r="DG17" s="47"/>
      <c r="DH17" s="47"/>
      <c r="DI17" s="46"/>
      <c r="DJ17" s="44"/>
      <c r="DK17" s="42"/>
      <c r="DL17" s="42"/>
      <c r="DM17" s="42">
        <v>1</v>
      </c>
      <c r="DN17" s="43"/>
      <c r="DO17" s="46"/>
      <c r="DP17" s="120"/>
      <c r="DQ17" s="48"/>
      <c r="DR17" s="48"/>
      <c r="DS17" s="48"/>
      <c r="DT17" s="67"/>
      <c r="DU17" s="79"/>
      <c r="DV17" s="48"/>
      <c r="DW17" s="42"/>
      <c r="DX17" s="48">
        <v>0.6</v>
      </c>
      <c r="DY17" s="46"/>
      <c r="DZ17" s="100"/>
      <c r="EA17" s="42"/>
      <c r="EB17" s="42"/>
      <c r="EC17" s="42"/>
      <c r="ED17" s="47"/>
      <c r="EE17" s="48"/>
      <c r="EF17" s="48"/>
      <c r="EG17" s="48"/>
      <c r="EH17" s="60"/>
      <c r="EI17" s="115"/>
      <c r="EJ17" s="120"/>
      <c r="EK17" s="60"/>
      <c r="EL17" s="60"/>
      <c r="EM17" s="60"/>
      <c r="EN17" s="115"/>
      <c r="EO17" s="121"/>
      <c r="EP17" s="79"/>
      <c r="EQ17" s="48"/>
      <c r="ER17" s="42"/>
      <c r="ES17" s="48"/>
      <c r="ET17" s="102"/>
      <c r="EU17" s="100"/>
      <c r="EV17" s="42"/>
      <c r="EW17" s="42"/>
      <c r="EX17" s="55"/>
      <c r="EY17" s="107"/>
      <c r="EZ17" s="42">
        <v>545.6</v>
      </c>
      <c r="FA17" s="42">
        <v>545.6</v>
      </c>
      <c r="FB17" s="42">
        <f t="shared" si="26"/>
        <v>100</v>
      </c>
      <c r="FC17" s="42">
        <v>591.5</v>
      </c>
      <c r="FD17" s="46">
        <f t="shared" si="27"/>
        <v>92.24006762468301</v>
      </c>
    </row>
    <row r="18" spans="1:160" s="50" customFormat="1" ht="17.25" customHeight="1">
      <c r="A18" s="41">
        <v>11</v>
      </c>
      <c r="B18" s="51" t="s">
        <v>114</v>
      </c>
      <c r="C18" s="42">
        <f t="shared" si="0"/>
        <v>4246.9</v>
      </c>
      <c r="D18" s="42">
        <f t="shared" si="1"/>
        <v>5308.299999999999</v>
      </c>
      <c r="E18" s="42">
        <f t="shared" si="2"/>
        <v>124.99234735925026</v>
      </c>
      <c r="F18" s="42">
        <f t="shared" si="3"/>
        <v>4461.4</v>
      </c>
      <c r="G18" s="43">
        <f t="shared" si="28"/>
        <v>4405.299999999999</v>
      </c>
      <c r="H18" s="43">
        <f t="shared" si="4"/>
        <v>118.98283050163624</v>
      </c>
      <c r="I18" s="44">
        <f t="shared" si="5"/>
        <v>3512</v>
      </c>
      <c r="J18" s="42">
        <f t="shared" si="6"/>
        <v>4573.4</v>
      </c>
      <c r="K18" s="42">
        <f t="shared" si="7"/>
        <v>130.22209567198178</v>
      </c>
      <c r="L18" s="42">
        <f t="shared" si="8"/>
        <v>3872.8999999999996</v>
      </c>
      <c r="M18" s="43">
        <f t="shared" si="29"/>
        <v>3816.7999999999997</v>
      </c>
      <c r="N18" s="45">
        <f t="shared" si="30"/>
        <v>119.82288828337875</v>
      </c>
      <c r="O18" s="44">
        <f t="shared" si="9"/>
        <v>2612</v>
      </c>
      <c r="P18" s="42">
        <f t="shared" si="10"/>
        <v>3651.9</v>
      </c>
      <c r="Q18" s="42">
        <f t="shared" si="11"/>
        <v>139.812404287902</v>
      </c>
      <c r="R18" s="42">
        <f t="shared" si="12"/>
        <v>3165.7999999999997</v>
      </c>
      <c r="S18" s="42">
        <f t="shared" si="13"/>
        <v>3165.7999999999997</v>
      </c>
      <c r="T18" s="45">
        <f t="shared" si="14"/>
        <v>115.35472866258134</v>
      </c>
      <c r="U18" s="44"/>
      <c r="V18" s="42"/>
      <c r="W18" s="42"/>
      <c r="X18" s="42"/>
      <c r="Y18" s="43"/>
      <c r="Z18" s="46"/>
      <c r="AA18" s="100">
        <v>1707</v>
      </c>
      <c r="AB18" s="42">
        <v>1753.9</v>
      </c>
      <c r="AC18" s="42">
        <f t="shared" si="15"/>
        <v>102.74751025190395</v>
      </c>
      <c r="AD18" s="42">
        <v>1618.4</v>
      </c>
      <c r="AE18" s="45">
        <f t="shared" si="16"/>
        <v>108.37246663371232</v>
      </c>
      <c r="AF18" s="44"/>
      <c r="AG18" s="42"/>
      <c r="AH18" s="42"/>
      <c r="AI18" s="42"/>
      <c r="AJ18" s="46"/>
      <c r="AK18" s="96"/>
      <c r="AL18" s="47"/>
      <c r="AM18" s="47"/>
      <c r="AN18" s="47"/>
      <c r="AO18" s="46"/>
      <c r="AP18" s="96"/>
      <c r="AQ18" s="47"/>
      <c r="AR18" s="47"/>
      <c r="AS18" s="47"/>
      <c r="AT18" s="46"/>
      <c r="AU18" s="44"/>
      <c r="AV18" s="42">
        <v>2.5</v>
      </c>
      <c r="AW18" s="42"/>
      <c r="AX18" s="42">
        <v>0.3</v>
      </c>
      <c r="AY18" s="45">
        <f aca="true" t="shared" si="34" ref="AY18:AY23">AV18/AX18*100</f>
        <v>833.3333333333334</v>
      </c>
      <c r="AZ18" s="44"/>
      <c r="BA18" s="42"/>
      <c r="BB18" s="42"/>
      <c r="BC18" s="42"/>
      <c r="BD18" s="46"/>
      <c r="BE18" s="44"/>
      <c r="BF18" s="42">
        <v>48.1</v>
      </c>
      <c r="BG18" s="42"/>
      <c r="BH18" s="42">
        <v>43.2</v>
      </c>
      <c r="BI18" s="46">
        <f t="shared" si="17"/>
        <v>111.34259259259258</v>
      </c>
      <c r="BJ18" s="44">
        <v>905</v>
      </c>
      <c r="BK18" s="42">
        <v>1847.4</v>
      </c>
      <c r="BL18" s="42">
        <f t="shared" si="18"/>
        <v>204.1325966850829</v>
      </c>
      <c r="BM18" s="42">
        <v>1503.8</v>
      </c>
      <c r="BN18" s="46">
        <f t="shared" si="19"/>
        <v>122.84878308285678</v>
      </c>
      <c r="BO18" s="44"/>
      <c r="BP18" s="42"/>
      <c r="BQ18" s="42"/>
      <c r="BR18" s="42"/>
      <c r="BS18" s="43"/>
      <c r="BT18" s="46"/>
      <c r="BU18" s="96"/>
      <c r="BV18" s="47"/>
      <c r="BW18" s="42"/>
      <c r="BX18" s="47">
        <v>0.1</v>
      </c>
      <c r="BY18" s="46">
        <f aca="true" t="shared" si="35" ref="BY18:BY23">BV18/BX18*100</f>
        <v>0</v>
      </c>
      <c r="BZ18" s="44">
        <f t="shared" si="20"/>
        <v>900</v>
      </c>
      <c r="CA18" s="42">
        <f t="shared" si="21"/>
        <v>921.4999999999999</v>
      </c>
      <c r="CB18" s="42">
        <f t="shared" si="22"/>
        <v>102.38888888888889</v>
      </c>
      <c r="CC18" s="42">
        <f t="shared" si="23"/>
        <v>707.1</v>
      </c>
      <c r="CD18" s="42">
        <f t="shared" si="31"/>
        <v>651</v>
      </c>
      <c r="CE18" s="46">
        <f t="shared" si="32"/>
        <v>141.55145929339477</v>
      </c>
      <c r="CF18" s="100"/>
      <c r="CG18" s="42"/>
      <c r="CH18" s="42"/>
      <c r="CI18" s="42"/>
      <c r="CJ18" s="106"/>
      <c r="CK18" s="96"/>
      <c r="CL18" s="47"/>
      <c r="CM18" s="47"/>
      <c r="CN18" s="47"/>
      <c r="CO18" s="46"/>
      <c r="CP18" s="44">
        <v>600</v>
      </c>
      <c r="CQ18" s="42">
        <v>391.7</v>
      </c>
      <c r="CR18" s="42">
        <f t="shared" si="24"/>
        <v>65.28333333333333</v>
      </c>
      <c r="CS18" s="42">
        <v>418.2</v>
      </c>
      <c r="CT18" s="46">
        <f t="shared" si="25"/>
        <v>93.66331898613105</v>
      </c>
      <c r="CU18" s="96"/>
      <c r="CV18" s="47"/>
      <c r="CW18" s="47"/>
      <c r="CX18" s="172"/>
      <c r="CY18" s="46"/>
      <c r="CZ18" s="44">
        <v>300</v>
      </c>
      <c r="DA18" s="42">
        <v>87.1</v>
      </c>
      <c r="DB18" s="42">
        <f>DA18/CZ18*100</f>
        <v>29.03333333333333</v>
      </c>
      <c r="DC18" s="42">
        <v>195.3</v>
      </c>
      <c r="DD18" s="46">
        <f t="shared" si="33"/>
        <v>44.59805427547362</v>
      </c>
      <c r="DE18" s="96"/>
      <c r="DF18" s="47"/>
      <c r="DG18" s="47"/>
      <c r="DH18" s="47"/>
      <c r="DI18" s="46"/>
      <c r="DJ18" s="44"/>
      <c r="DK18" s="42"/>
      <c r="DL18" s="42"/>
      <c r="DM18" s="42">
        <v>56.1</v>
      </c>
      <c r="DN18" s="43"/>
      <c r="DO18" s="46"/>
      <c r="DP18" s="120"/>
      <c r="DQ18" s="48"/>
      <c r="DR18" s="42"/>
      <c r="DS18" s="48"/>
      <c r="DT18" s="67"/>
      <c r="DU18" s="79"/>
      <c r="DV18" s="48">
        <v>441.9</v>
      </c>
      <c r="DW18" s="42"/>
      <c r="DX18" s="48">
        <v>30.3</v>
      </c>
      <c r="DY18" s="46">
        <f aca="true" t="shared" si="36" ref="DY18:DY23">DV18/DX18*100</f>
        <v>1458.4158415841584</v>
      </c>
      <c r="DZ18" s="100"/>
      <c r="EA18" s="42"/>
      <c r="EB18" s="42"/>
      <c r="EC18" s="42"/>
      <c r="ED18" s="47"/>
      <c r="EE18" s="48"/>
      <c r="EF18" s="48"/>
      <c r="EG18" s="48"/>
      <c r="EH18" s="60"/>
      <c r="EI18" s="115"/>
      <c r="EJ18" s="120"/>
      <c r="EK18" s="60">
        <v>0.8</v>
      </c>
      <c r="EL18" s="42"/>
      <c r="EM18" s="60"/>
      <c r="EN18" s="115"/>
      <c r="EO18" s="121"/>
      <c r="EP18" s="79"/>
      <c r="EQ18" s="48"/>
      <c r="ER18" s="42"/>
      <c r="ES18" s="48">
        <v>7.2</v>
      </c>
      <c r="ET18" s="46"/>
      <c r="EU18" s="100"/>
      <c r="EV18" s="42"/>
      <c r="EW18" s="42"/>
      <c r="EX18" s="55"/>
      <c r="EY18" s="107"/>
      <c r="EZ18" s="42">
        <v>734.9</v>
      </c>
      <c r="FA18" s="42">
        <v>734.9</v>
      </c>
      <c r="FB18" s="42">
        <f t="shared" si="26"/>
        <v>100</v>
      </c>
      <c r="FC18" s="42">
        <v>588.5</v>
      </c>
      <c r="FD18" s="46">
        <f t="shared" si="27"/>
        <v>124.8768054375531</v>
      </c>
    </row>
    <row r="19" spans="1:160" s="72" customFormat="1" ht="23.25" customHeight="1">
      <c r="A19" s="61"/>
      <c r="B19" s="62" t="s">
        <v>2</v>
      </c>
      <c r="C19" s="63">
        <f t="shared" si="0"/>
        <v>10184.8</v>
      </c>
      <c r="D19" s="63">
        <f t="shared" si="1"/>
        <v>11810.7</v>
      </c>
      <c r="E19" s="63">
        <f t="shared" si="2"/>
        <v>115.9639855470898</v>
      </c>
      <c r="F19" s="63">
        <f t="shared" si="3"/>
        <v>10937.8</v>
      </c>
      <c r="G19" s="43">
        <f t="shared" si="28"/>
        <v>10855.900000000001</v>
      </c>
      <c r="H19" s="64">
        <f t="shared" si="4"/>
        <v>107.98058110406117</v>
      </c>
      <c r="I19" s="65">
        <f>SUM(I8:I18)</f>
        <v>4740.2</v>
      </c>
      <c r="J19" s="63">
        <f>P19+CA19</f>
        <v>6366.1</v>
      </c>
      <c r="K19" s="63">
        <f t="shared" si="7"/>
        <v>134.3002404961816</v>
      </c>
      <c r="L19" s="63">
        <f t="shared" si="8"/>
        <v>5334</v>
      </c>
      <c r="M19" s="43">
        <f t="shared" si="29"/>
        <v>5252.1</v>
      </c>
      <c r="N19" s="45">
        <f t="shared" si="30"/>
        <v>121.21056339369014</v>
      </c>
      <c r="O19" s="65">
        <f t="shared" si="9"/>
        <v>3593.4</v>
      </c>
      <c r="P19" s="63">
        <f t="shared" si="10"/>
        <v>5291.8</v>
      </c>
      <c r="Q19" s="63">
        <f t="shared" si="11"/>
        <v>147.2644292313686</v>
      </c>
      <c r="R19" s="63">
        <f t="shared" si="12"/>
        <v>4454.8</v>
      </c>
      <c r="S19" s="42">
        <f t="shared" si="13"/>
        <v>4454.8</v>
      </c>
      <c r="T19" s="45">
        <f t="shared" si="14"/>
        <v>118.78872227709437</v>
      </c>
      <c r="U19" s="65">
        <f>SUM(U8:U18)</f>
        <v>0</v>
      </c>
      <c r="V19" s="63">
        <f>SUM(V8:V18)</f>
        <v>0</v>
      </c>
      <c r="W19" s="63">
        <v>0</v>
      </c>
      <c r="X19" s="63">
        <f>SUM(X8:X18)</f>
        <v>0</v>
      </c>
      <c r="Y19" s="63">
        <f>SUM(Y8:Y18)</f>
        <v>0</v>
      </c>
      <c r="Z19" s="45"/>
      <c r="AA19" s="101">
        <f>SUM(AA8:AA18)</f>
        <v>2131.4</v>
      </c>
      <c r="AB19" s="63">
        <f>SUM(AB8:AB18)</f>
        <v>2225.8</v>
      </c>
      <c r="AC19" s="63">
        <f t="shared" si="15"/>
        <v>104.42901379375058</v>
      </c>
      <c r="AD19" s="63">
        <f>SUM(AD8:AD18)</f>
        <v>2036.9</v>
      </c>
      <c r="AE19" s="66">
        <f t="shared" si="16"/>
        <v>109.27389660758998</v>
      </c>
      <c r="AF19" s="65"/>
      <c r="AG19" s="63"/>
      <c r="AH19" s="63"/>
      <c r="AI19" s="63"/>
      <c r="AJ19" s="67"/>
      <c r="AK19" s="97"/>
      <c r="AL19" s="68"/>
      <c r="AM19" s="68"/>
      <c r="AN19" s="68"/>
      <c r="AO19" s="67"/>
      <c r="AP19" s="97"/>
      <c r="AQ19" s="68"/>
      <c r="AR19" s="68"/>
      <c r="AS19" s="68"/>
      <c r="AT19" s="67"/>
      <c r="AU19" s="63">
        <f>SUM(AU8:AU18)</f>
        <v>0</v>
      </c>
      <c r="AV19" s="63">
        <f>SUM(AV8:AV18)</f>
        <v>12.3</v>
      </c>
      <c r="AW19" s="42"/>
      <c r="AX19" s="63">
        <f>SUM(AX8:AX18)</f>
        <v>32.2</v>
      </c>
      <c r="AY19" s="66">
        <f t="shared" si="34"/>
        <v>38.19875776397515</v>
      </c>
      <c r="AZ19" s="65"/>
      <c r="BA19" s="63"/>
      <c r="BB19" s="63"/>
      <c r="BC19" s="63"/>
      <c r="BD19" s="67"/>
      <c r="BE19" s="65">
        <f>SUM(BE8:BE18)</f>
        <v>0</v>
      </c>
      <c r="BF19" s="63">
        <f>SUM(BF8:BF18)</f>
        <v>48.9</v>
      </c>
      <c r="BG19" s="63"/>
      <c r="BH19" s="63">
        <f>SUM(BH8:BH18)</f>
        <v>48.900000000000006</v>
      </c>
      <c r="BI19" s="46">
        <f t="shared" si="17"/>
        <v>99.99999999999999</v>
      </c>
      <c r="BJ19" s="65">
        <f>SUM(BJ8:BJ18)</f>
        <v>1462</v>
      </c>
      <c r="BK19" s="63">
        <f>SUM(BK8:BK18)</f>
        <v>3002.5</v>
      </c>
      <c r="BL19" s="63">
        <f t="shared" si="18"/>
        <v>205.36935704514363</v>
      </c>
      <c r="BM19" s="63">
        <f>SUM(BM8:BM18)</f>
        <v>2335.1</v>
      </c>
      <c r="BN19" s="46">
        <f t="shared" si="19"/>
        <v>128.58121707849773</v>
      </c>
      <c r="BO19" s="65">
        <f>SUM(BO8:BO18)</f>
        <v>0</v>
      </c>
      <c r="BP19" s="63">
        <f>SUM(BP8:BP18)</f>
        <v>2.3</v>
      </c>
      <c r="BQ19" s="42"/>
      <c r="BR19" s="63">
        <f>SUM(BR8:BR18)</f>
        <v>1.2</v>
      </c>
      <c r="BS19" s="63">
        <f>SUM(BS8:BS18)</f>
        <v>1.2</v>
      </c>
      <c r="BT19" s="67">
        <f>BP19/BS19*100</f>
        <v>191.66666666666666</v>
      </c>
      <c r="BU19" s="97">
        <f>SUM(BU8:BU18)</f>
        <v>0</v>
      </c>
      <c r="BV19" s="63">
        <f>SUM(BV8:BV18)</f>
        <v>0</v>
      </c>
      <c r="BW19" s="42"/>
      <c r="BX19" s="63">
        <f>SUM(BX8:BX18)</f>
        <v>0.5</v>
      </c>
      <c r="BY19" s="67">
        <f t="shared" si="35"/>
        <v>0</v>
      </c>
      <c r="BZ19" s="65">
        <f>SUM(BZ8:BZ18)</f>
        <v>1146.8</v>
      </c>
      <c r="CA19" s="63">
        <f>CL19+CQ19+DA19+DF19+DK19+DQ19+DV19+EK19+EQ19+CV19</f>
        <v>1074.3</v>
      </c>
      <c r="CB19" s="63">
        <f t="shared" si="22"/>
        <v>93.67806069061737</v>
      </c>
      <c r="CC19" s="63">
        <f t="shared" si="23"/>
        <v>879.1999999999999</v>
      </c>
      <c r="CD19" s="42">
        <f t="shared" si="31"/>
        <v>797.3</v>
      </c>
      <c r="CE19" s="46">
        <f t="shared" si="32"/>
        <v>134.74225511099962</v>
      </c>
      <c r="CF19" s="101">
        <f>SUM(CF8:CF14)</f>
        <v>0</v>
      </c>
      <c r="CG19" s="63">
        <f>SUM(CG8:CG14)</f>
        <v>0</v>
      </c>
      <c r="CH19" s="63">
        <f>SUM(CH8:CH14)</f>
        <v>0</v>
      </c>
      <c r="CI19" s="63"/>
      <c r="CJ19" s="108"/>
      <c r="CK19" s="97"/>
      <c r="CL19" s="68"/>
      <c r="CM19" s="68"/>
      <c r="CN19" s="68"/>
      <c r="CO19" s="67"/>
      <c r="CP19" s="65">
        <f>SUM(CP8:CP18)</f>
        <v>811.8</v>
      </c>
      <c r="CQ19" s="63">
        <f>SUM(CQ8:CQ18)</f>
        <v>505.4</v>
      </c>
      <c r="CR19" s="63">
        <f t="shared" si="24"/>
        <v>62.25671347622567</v>
      </c>
      <c r="CS19" s="63">
        <f>SUM(CS8:CS18)</f>
        <v>514.8</v>
      </c>
      <c r="CT19" s="67">
        <f t="shared" si="25"/>
        <v>98.17404817404818</v>
      </c>
      <c r="CU19" s="97"/>
      <c r="CV19" s="68">
        <f>SUM(CV8:CV18)</f>
        <v>0</v>
      </c>
      <c r="CW19" s="68"/>
      <c r="CX19" s="68">
        <f>SUM(CX8:CX18)</f>
        <v>0</v>
      </c>
      <c r="CY19" s="67"/>
      <c r="CZ19" s="65">
        <f>SUM(CZ8:CZ18)</f>
        <v>310.8</v>
      </c>
      <c r="DA19" s="63">
        <f>SUM(DA8:DA18)</f>
        <v>105.3</v>
      </c>
      <c r="DB19" s="63">
        <f>DA19/CZ19*100</f>
        <v>33.88030888030888</v>
      </c>
      <c r="DC19" s="63">
        <f>SUM(DC8:DC18)</f>
        <v>216.4</v>
      </c>
      <c r="DD19" s="67">
        <f t="shared" si="33"/>
        <v>48.65988909426987</v>
      </c>
      <c r="DE19" s="97"/>
      <c r="DF19" s="68"/>
      <c r="DG19" s="68"/>
      <c r="DH19" s="68"/>
      <c r="DI19" s="67"/>
      <c r="DJ19" s="65">
        <f>SUM(DJ8:DJ18)</f>
        <v>0</v>
      </c>
      <c r="DK19" s="63">
        <f>SUM(DK8:DK18)</f>
        <v>0</v>
      </c>
      <c r="DL19" s="67"/>
      <c r="DM19" s="63">
        <f>SUM(DM8:DM18)</f>
        <v>81.9</v>
      </c>
      <c r="DN19" s="64"/>
      <c r="DO19" s="46"/>
      <c r="DP19" s="193">
        <f>SUM(DP8:DP18)</f>
        <v>24.2</v>
      </c>
      <c r="DQ19" s="63">
        <f>SUM(DQ8:DQ18)</f>
        <v>17.5</v>
      </c>
      <c r="DR19" s="42">
        <f>DQ19/DP19*100</f>
        <v>72.31404958677686</v>
      </c>
      <c r="DS19" s="63">
        <f>SUM(DS8:DS18)</f>
        <v>17.5</v>
      </c>
      <c r="DT19" s="67">
        <f>DQ19/DS19*100</f>
        <v>100</v>
      </c>
      <c r="DU19" s="65">
        <f>SUM(DU8:DU18)</f>
        <v>0</v>
      </c>
      <c r="DV19" s="63">
        <f>SUM(DV8:DV18)</f>
        <v>445.29999999999995</v>
      </c>
      <c r="DW19" s="63"/>
      <c r="DX19" s="63">
        <f>SUM(DX8:DX18)</f>
        <v>31.400000000000002</v>
      </c>
      <c r="DY19" s="67">
        <f t="shared" si="36"/>
        <v>1418.152866242038</v>
      </c>
      <c r="DZ19" s="101"/>
      <c r="EA19" s="63"/>
      <c r="EB19" s="63"/>
      <c r="EC19" s="63"/>
      <c r="ED19" s="68"/>
      <c r="EE19" s="69"/>
      <c r="EF19" s="69"/>
      <c r="EG19" s="69"/>
      <c r="EH19" s="70"/>
      <c r="EI19" s="116"/>
      <c r="EJ19" s="63">
        <f>SUM(EJ8:EJ18)</f>
        <v>0</v>
      </c>
      <c r="EK19" s="63">
        <f>SUM(EK8:EK18)</f>
        <v>0.8</v>
      </c>
      <c r="EL19" s="63">
        <f>SUM(EL8:EL18)</f>
        <v>0</v>
      </c>
      <c r="EM19" s="63">
        <f>SUM(EM8:EM18)</f>
        <v>0</v>
      </c>
      <c r="EN19" s="63">
        <f>SUM(EN8:EN18)</f>
        <v>0</v>
      </c>
      <c r="EO19" s="122"/>
      <c r="EP19" s="123">
        <f>SUM(EP8:EP14)</f>
        <v>0</v>
      </c>
      <c r="EQ19" s="69">
        <f>SUM(EQ8:EQ18)</f>
        <v>0</v>
      </c>
      <c r="ER19" s="42"/>
      <c r="ES19" s="70">
        <f>SUM(ES8:ES18)</f>
        <v>17.2</v>
      </c>
      <c r="ET19" s="67"/>
      <c r="EU19" s="101"/>
      <c r="EV19" s="63"/>
      <c r="EW19" s="63"/>
      <c r="EX19" s="71"/>
      <c r="EY19" s="125"/>
      <c r="EZ19" s="63">
        <f>SUM(EZ8:EZ18)</f>
        <v>5444.6</v>
      </c>
      <c r="FA19" s="63">
        <f>SUM(FA8:FA18)</f>
        <v>5444.6</v>
      </c>
      <c r="FB19" s="63">
        <f t="shared" si="26"/>
        <v>100</v>
      </c>
      <c r="FC19" s="63">
        <f>SUM(FC8:FC18)</f>
        <v>5603.8</v>
      </c>
      <c r="FD19" s="67">
        <f t="shared" si="27"/>
        <v>97.1590706306435</v>
      </c>
    </row>
    <row r="20" spans="2:160" s="50" customFormat="1" ht="10.5" customHeight="1" hidden="1">
      <c r="B20" s="73"/>
      <c r="C20" s="190"/>
      <c r="D20" s="42">
        <f>J20+FA20</f>
        <v>0</v>
      </c>
      <c r="E20" s="42" t="e">
        <f t="shared" si="2"/>
        <v>#DIV/0!</v>
      </c>
      <c r="F20" s="42">
        <f t="shared" si="3"/>
        <v>0</v>
      </c>
      <c r="G20" s="43">
        <f t="shared" si="28"/>
        <v>0</v>
      </c>
      <c r="H20" s="43" t="e">
        <f t="shared" si="4"/>
        <v>#DIV/0!</v>
      </c>
      <c r="I20" s="44">
        <f>O20+BZ20</f>
        <v>0</v>
      </c>
      <c r="J20" s="42">
        <f>P20+CA20</f>
        <v>0</v>
      </c>
      <c r="K20" s="42" t="e">
        <f t="shared" si="7"/>
        <v>#DIV/0!</v>
      </c>
      <c r="L20" s="42">
        <f t="shared" si="8"/>
        <v>0</v>
      </c>
      <c r="M20" s="43">
        <f t="shared" si="29"/>
        <v>0</v>
      </c>
      <c r="N20" s="45" t="e">
        <f t="shared" si="30"/>
        <v>#DIV/0!</v>
      </c>
      <c r="O20" s="44">
        <f t="shared" si="9"/>
        <v>0</v>
      </c>
      <c r="P20" s="42">
        <f t="shared" si="10"/>
        <v>0</v>
      </c>
      <c r="Q20" s="42" t="e">
        <f t="shared" si="11"/>
        <v>#DIV/0!</v>
      </c>
      <c r="R20" s="42">
        <f t="shared" si="12"/>
        <v>0</v>
      </c>
      <c r="S20" s="43"/>
      <c r="T20" s="45" t="e">
        <f t="shared" si="14"/>
        <v>#DIV/0!</v>
      </c>
      <c r="U20" s="74"/>
      <c r="V20" s="75"/>
      <c r="W20" s="75"/>
      <c r="X20" s="75"/>
      <c r="Y20" s="75"/>
      <c r="Z20" s="76"/>
      <c r="AA20" s="204"/>
      <c r="AB20" s="75"/>
      <c r="AC20" s="42" t="e">
        <f t="shared" si="15"/>
        <v>#DIV/0!</v>
      </c>
      <c r="AD20" s="75"/>
      <c r="AE20" s="45" t="e">
        <f t="shared" si="16"/>
        <v>#DIV/0!</v>
      </c>
      <c r="AF20" s="74"/>
      <c r="AG20" s="75"/>
      <c r="AH20" s="75"/>
      <c r="AI20" s="75"/>
      <c r="AJ20" s="76"/>
      <c r="AK20" s="74"/>
      <c r="AL20" s="75"/>
      <c r="AM20" s="75"/>
      <c r="AN20" s="75"/>
      <c r="AO20" s="76"/>
      <c r="AP20" s="74"/>
      <c r="AQ20" s="75"/>
      <c r="AR20" s="75"/>
      <c r="AS20" s="75"/>
      <c r="AT20" s="76"/>
      <c r="AU20" s="191"/>
      <c r="AV20" s="75"/>
      <c r="AW20" s="42" t="e">
        <f>AV20/AU20*100</f>
        <v>#DIV/0!</v>
      </c>
      <c r="AX20" s="75"/>
      <c r="AY20" s="45" t="e">
        <f t="shared" si="34"/>
        <v>#DIV/0!</v>
      </c>
      <c r="AZ20" s="74"/>
      <c r="BA20" s="75"/>
      <c r="BB20" s="75"/>
      <c r="BC20" s="75"/>
      <c r="BD20" s="76"/>
      <c r="BE20" s="191"/>
      <c r="BF20" s="75"/>
      <c r="BG20" s="42" t="e">
        <f>BF20/BE20*100</f>
        <v>#DIV/0!</v>
      </c>
      <c r="BH20" s="75"/>
      <c r="BI20" s="76"/>
      <c r="BJ20" s="191"/>
      <c r="BK20" s="75"/>
      <c r="BL20" s="75"/>
      <c r="BM20" s="75"/>
      <c r="BN20" s="76"/>
      <c r="BO20" s="74"/>
      <c r="BP20" s="75"/>
      <c r="BQ20" s="75"/>
      <c r="BR20" s="75"/>
      <c r="BS20" s="75"/>
      <c r="BT20" s="46" t="e">
        <f>BP20/BR20*100</f>
        <v>#DIV/0!</v>
      </c>
      <c r="BU20" s="74"/>
      <c r="BV20" s="75"/>
      <c r="BW20" s="75"/>
      <c r="BX20" s="75"/>
      <c r="BY20" s="46" t="e">
        <f t="shared" si="35"/>
        <v>#DIV/0!</v>
      </c>
      <c r="BZ20" s="44">
        <f>CK20+CP20+CZ20+DE20+DJ20+DP20+DU20+EJ20+EP20</f>
        <v>0</v>
      </c>
      <c r="CA20" s="42">
        <f>CL20+CQ20+DA20+DF20+DK20+DQ20+DV20+EK20+EQ20+CV20</f>
        <v>0</v>
      </c>
      <c r="CB20" s="42" t="e">
        <f t="shared" si="22"/>
        <v>#DIV/0!</v>
      </c>
      <c r="CC20" s="42">
        <f t="shared" si="23"/>
        <v>0</v>
      </c>
      <c r="CD20" s="42">
        <f t="shared" si="31"/>
        <v>0</v>
      </c>
      <c r="CE20" s="46" t="e">
        <f t="shared" si="32"/>
        <v>#DIV/0!</v>
      </c>
      <c r="CK20" s="74"/>
      <c r="CL20" s="75"/>
      <c r="CM20" s="75"/>
      <c r="CN20" s="75"/>
      <c r="CO20" s="76"/>
      <c r="CP20" s="191"/>
      <c r="CQ20" s="75"/>
      <c r="CR20" s="42" t="e">
        <f t="shared" si="24"/>
        <v>#DIV/0!</v>
      </c>
      <c r="CS20" s="75"/>
      <c r="CT20" s="46" t="e">
        <f t="shared" si="25"/>
        <v>#DIV/0!</v>
      </c>
      <c r="CU20" s="74"/>
      <c r="CV20" s="75"/>
      <c r="CW20" s="75"/>
      <c r="CX20" s="75"/>
      <c r="CY20" s="46"/>
      <c r="CZ20" s="74"/>
      <c r="DA20" s="75"/>
      <c r="DB20" s="75"/>
      <c r="DC20" s="75"/>
      <c r="DD20" s="46" t="e">
        <f t="shared" si="33"/>
        <v>#DIV/0!</v>
      </c>
      <c r="DE20" s="74"/>
      <c r="DF20" s="75"/>
      <c r="DG20" s="75"/>
      <c r="DH20" s="75"/>
      <c r="DI20" s="76"/>
      <c r="DJ20" s="191"/>
      <c r="DK20" s="75"/>
      <c r="DL20" s="67"/>
      <c r="DM20" s="75"/>
      <c r="DN20" s="75"/>
      <c r="DO20" s="46"/>
      <c r="DP20" s="194"/>
      <c r="DQ20" s="75"/>
      <c r="DR20" s="75"/>
      <c r="DS20" s="75"/>
      <c r="DT20" s="76"/>
      <c r="DU20" s="74"/>
      <c r="DV20" s="75"/>
      <c r="DW20" s="42" t="e">
        <f>DV20/DU20*100</f>
        <v>#DIV/0!</v>
      </c>
      <c r="DX20" s="75"/>
      <c r="DY20" s="46" t="e">
        <f t="shared" si="36"/>
        <v>#DIV/0!</v>
      </c>
      <c r="EH20" s="48" t="e">
        <f>EG20/EE20*100</f>
        <v>#DIV/0!</v>
      </c>
      <c r="EJ20" s="74"/>
      <c r="EK20" s="75"/>
      <c r="EL20" s="75"/>
      <c r="EM20" s="75"/>
      <c r="EN20" s="75"/>
      <c r="EO20" s="76"/>
      <c r="EP20" s="74"/>
      <c r="EQ20" s="75"/>
      <c r="ER20" s="75"/>
      <c r="ES20" s="124"/>
      <c r="ET20" s="46" t="e">
        <f>EQ20/ES20*100</f>
        <v>#DIV/0!</v>
      </c>
      <c r="EZ20" s="75"/>
      <c r="FA20" s="75"/>
      <c r="FB20" s="42" t="e">
        <f t="shared" si="26"/>
        <v>#DIV/0!</v>
      </c>
      <c r="FC20" s="75"/>
      <c r="FD20" s="46" t="e">
        <f t="shared" si="27"/>
        <v>#DIV/0!</v>
      </c>
    </row>
    <row r="21" spans="2:160" s="50" customFormat="1" ht="10.5" customHeight="1" hidden="1">
      <c r="B21" s="73"/>
      <c r="C21" s="190">
        <v>139317.5</v>
      </c>
      <c r="D21" s="42">
        <f>J21+FA21</f>
        <v>62026.1</v>
      </c>
      <c r="E21" s="42">
        <f t="shared" si="2"/>
        <v>44.521398962800795</v>
      </c>
      <c r="F21" s="42">
        <f t="shared" si="3"/>
        <v>0</v>
      </c>
      <c r="G21" s="43">
        <f t="shared" si="28"/>
        <v>0</v>
      </c>
      <c r="H21" s="43" t="e">
        <f t="shared" si="4"/>
        <v>#DIV/0!</v>
      </c>
      <c r="I21" s="44">
        <f>O21+BZ21</f>
        <v>0</v>
      </c>
      <c r="J21" s="42">
        <f>P21+CA21</f>
        <v>0</v>
      </c>
      <c r="K21" s="42" t="e">
        <f t="shared" si="7"/>
        <v>#DIV/0!</v>
      </c>
      <c r="L21" s="42">
        <f t="shared" si="8"/>
        <v>0</v>
      </c>
      <c r="M21" s="43">
        <f t="shared" si="29"/>
        <v>0</v>
      </c>
      <c r="N21" s="45" t="e">
        <f t="shared" si="30"/>
        <v>#DIV/0!</v>
      </c>
      <c r="O21" s="44">
        <f t="shared" si="9"/>
        <v>0</v>
      </c>
      <c r="P21" s="42">
        <f t="shared" si="10"/>
        <v>0</v>
      </c>
      <c r="Q21" s="42" t="e">
        <f t="shared" si="11"/>
        <v>#DIV/0!</v>
      </c>
      <c r="R21" s="42">
        <f t="shared" si="12"/>
        <v>0</v>
      </c>
      <c r="S21" s="43"/>
      <c r="T21" s="45" t="e">
        <f t="shared" si="14"/>
        <v>#DIV/0!</v>
      </c>
      <c r="U21" s="74"/>
      <c r="V21" s="75"/>
      <c r="W21" s="75"/>
      <c r="X21" s="75"/>
      <c r="Y21" s="75"/>
      <c r="Z21" s="76"/>
      <c r="AA21" s="204"/>
      <c r="AB21" s="75"/>
      <c r="AC21" s="42" t="e">
        <f t="shared" si="15"/>
        <v>#DIV/0!</v>
      </c>
      <c r="AD21" s="75"/>
      <c r="AE21" s="45" t="e">
        <f t="shared" si="16"/>
        <v>#DIV/0!</v>
      </c>
      <c r="AF21" s="74"/>
      <c r="AG21" s="75"/>
      <c r="AH21" s="75"/>
      <c r="AI21" s="75"/>
      <c r="AJ21" s="76"/>
      <c r="AK21" s="74"/>
      <c r="AL21" s="75"/>
      <c r="AM21" s="75"/>
      <c r="AN21" s="75"/>
      <c r="AO21" s="76"/>
      <c r="AP21" s="74"/>
      <c r="AQ21" s="75"/>
      <c r="AR21" s="75"/>
      <c r="AS21" s="75"/>
      <c r="AT21" s="76"/>
      <c r="AU21" s="191"/>
      <c r="AV21" s="75"/>
      <c r="AW21" s="42" t="e">
        <f>AV21/AU21*100</f>
        <v>#DIV/0!</v>
      </c>
      <c r="AX21" s="75"/>
      <c r="AY21" s="45" t="e">
        <f t="shared" si="34"/>
        <v>#DIV/0!</v>
      </c>
      <c r="AZ21" s="74"/>
      <c r="BA21" s="75"/>
      <c r="BB21" s="75"/>
      <c r="BC21" s="75"/>
      <c r="BD21" s="76"/>
      <c r="BE21" s="191"/>
      <c r="BF21" s="75"/>
      <c r="BG21" s="42" t="e">
        <f>BF21/BE21*100</f>
        <v>#DIV/0!</v>
      </c>
      <c r="BH21" s="75"/>
      <c r="BI21" s="76"/>
      <c r="BJ21" s="191"/>
      <c r="BK21" s="75"/>
      <c r="BL21" s="75"/>
      <c r="BM21" s="75"/>
      <c r="BN21" s="76"/>
      <c r="BO21" s="74"/>
      <c r="BP21" s="75"/>
      <c r="BQ21" s="75"/>
      <c r="BR21" s="75"/>
      <c r="BS21" s="75"/>
      <c r="BT21" s="46" t="e">
        <f>BP21/BR21*100</f>
        <v>#DIV/0!</v>
      </c>
      <c r="BU21" s="74"/>
      <c r="BV21" s="75"/>
      <c r="BW21" s="75"/>
      <c r="BX21" s="75"/>
      <c r="BY21" s="46" t="e">
        <f t="shared" si="35"/>
        <v>#DIV/0!</v>
      </c>
      <c r="BZ21" s="44">
        <f>CK21+CP21+CZ21+DE21+DJ21+DP21+DU21+EJ21+EP21</f>
        <v>0</v>
      </c>
      <c r="CA21" s="42">
        <f>CL21+CQ21+DA21+DF21+DK21+DQ21+DV21+EK21+EQ21+CV21</f>
        <v>0</v>
      </c>
      <c r="CB21" s="42" t="e">
        <f t="shared" si="22"/>
        <v>#DIV/0!</v>
      </c>
      <c r="CC21" s="42">
        <f t="shared" si="23"/>
        <v>0</v>
      </c>
      <c r="CD21" s="42">
        <f t="shared" si="31"/>
        <v>0</v>
      </c>
      <c r="CE21" s="46" t="e">
        <f t="shared" si="32"/>
        <v>#DIV/0!</v>
      </c>
      <c r="CK21" s="74"/>
      <c r="CL21" s="75"/>
      <c r="CM21" s="75"/>
      <c r="CN21" s="75"/>
      <c r="CO21" s="76"/>
      <c r="CP21" s="191"/>
      <c r="CQ21" s="75"/>
      <c r="CR21" s="42" t="e">
        <f t="shared" si="24"/>
        <v>#DIV/0!</v>
      </c>
      <c r="CS21" s="75"/>
      <c r="CT21" s="46" t="e">
        <f t="shared" si="25"/>
        <v>#DIV/0!</v>
      </c>
      <c r="CU21" s="74"/>
      <c r="CV21" s="75"/>
      <c r="CW21" s="75"/>
      <c r="CX21" s="75"/>
      <c r="CY21" s="46"/>
      <c r="CZ21" s="74"/>
      <c r="DA21" s="75"/>
      <c r="DB21" s="75"/>
      <c r="DC21" s="75"/>
      <c r="DD21" s="46" t="e">
        <f t="shared" si="33"/>
        <v>#DIV/0!</v>
      </c>
      <c r="DE21" s="74"/>
      <c r="DF21" s="75"/>
      <c r="DG21" s="75"/>
      <c r="DH21" s="75"/>
      <c r="DI21" s="76"/>
      <c r="DJ21" s="191"/>
      <c r="DK21" s="75"/>
      <c r="DL21" s="67"/>
      <c r="DM21" s="75"/>
      <c r="DN21" s="75"/>
      <c r="DO21" s="46"/>
      <c r="DP21" s="194"/>
      <c r="DQ21" s="75"/>
      <c r="DR21" s="75"/>
      <c r="DS21" s="75"/>
      <c r="DT21" s="76"/>
      <c r="DU21" s="74"/>
      <c r="DV21" s="75"/>
      <c r="DW21" s="42" t="e">
        <f>DV21/DU21*100</f>
        <v>#DIV/0!</v>
      </c>
      <c r="DX21" s="75"/>
      <c r="DY21" s="46" t="e">
        <f t="shared" si="36"/>
        <v>#DIV/0!</v>
      </c>
      <c r="EH21" s="77" t="e">
        <f>EG21/EE21*100</f>
        <v>#DIV/0!</v>
      </c>
      <c r="EJ21" s="74"/>
      <c r="EK21" s="75"/>
      <c r="EL21" s="75"/>
      <c r="EM21" s="75"/>
      <c r="EN21" s="75"/>
      <c r="EO21" s="76"/>
      <c r="EP21" s="74"/>
      <c r="EQ21" s="75"/>
      <c r="ER21" s="75"/>
      <c r="ES21" s="124"/>
      <c r="ET21" s="46" t="e">
        <f>EQ21/ES21*100</f>
        <v>#DIV/0!</v>
      </c>
      <c r="EZ21" s="75">
        <v>62026.1</v>
      </c>
      <c r="FA21" s="75">
        <v>62026.1</v>
      </c>
      <c r="FB21" s="42">
        <f t="shared" si="26"/>
        <v>100</v>
      </c>
      <c r="FC21" s="75"/>
      <c r="FD21" s="46" t="e">
        <f t="shared" si="27"/>
        <v>#DIV/0!</v>
      </c>
    </row>
    <row r="22" spans="1:160" s="50" customFormat="1" ht="21.75" customHeight="1" thickBot="1">
      <c r="A22" s="48">
        <v>12</v>
      </c>
      <c r="B22" s="78" t="s">
        <v>117</v>
      </c>
      <c r="C22" s="42">
        <f>I22+EZ22</f>
        <v>70567.9</v>
      </c>
      <c r="D22" s="188">
        <f>J22+FA22</f>
        <v>70901.4</v>
      </c>
      <c r="E22" s="63">
        <f t="shared" si="2"/>
        <v>100.47259447992643</v>
      </c>
      <c r="F22" s="42">
        <f t="shared" si="3"/>
        <v>68246</v>
      </c>
      <c r="G22" s="43">
        <f t="shared" si="28"/>
        <v>64117.8</v>
      </c>
      <c r="H22" s="43">
        <f t="shared" si="4"/>
        <v>103.89092401019839</v>
      </c>
      <c r="I22" s="44">
        <f>O22+BZ22</f>
        <v>12910.5</v>
      </c>
      <c r="J22" s="42">
        <f>P22+CA22</f>
        <v>13244</v>
      </c>
      <c r="K22" s="42">
        <f t="shared" si="7"/>
        <v>102.58316873862361</v>
      </c>
      <c r="L22" s="42">
        <f t="shared" si="8"/>
        <v>15730.099999999999</v>
      </c>
      <c r="M22" s="43">
        <f t="shared" si="29"/>
        <v>11601.899999999998</v>
      </c>
      <c r="N22" s="45">
        <f t="shared" si="30"/>
        <v>114.15371620165664</v>
      </c>
      <c r="O22" s="44">
        <f>U22+AA22+AF22+AK22+AP22+AU22+AZ22+BE22+BJ22+BO22+BU22</f>
        <v>11079.5</v>
      </c>
      <c r="P22" s="42">
        <f t="shared" si="10"/>
        <v>12165.3</v>
      </c>
      <c r="Q22" s="42">
        <f t="shared" si="11"/>
        <v>109.80008123110248</v>
      </c>
      <c r="R22" s="42">
        <f t="shared" si="12"/>
        <v>11410.8</v>
      </c>
      <c r="S22" s="42">
        <f>Y22+AD22+AI22+AN22+AS22+AX22+BC22+BH22+BM22+BS22+BX22</f>
        <v>10380.399999999998</v>
      </c>
      <c r="T22" s="45">
        <f t="shared" si="14"/>
        <v>117.1949057839775</v>
      </c>
      <c r="U22" s="79">
        <v>0</v>
      </c>
      <c r="V22" s="48">
        <v>0</v>
      </c>
      <c r="W22" s="42">
        <v>0</v>
      </c>
      <c r="X22" s="171">
        <v>54.9</v>
      </c>
      <c r="Y22" s="203"/>
      <c r="Z22" s="45"/>
      <c r="AA22" s="205">
        <v>6749.5</v>
      </c>
      <c r="AB22" s="48">
        <v>7122.9</v>
      </c>
      <c r="AC22" s="42">
        <f t="shared" si="15"/>
        <v>105.53226164901103</v>
      </c>
      <c r="AD22" s="48">
        <v>6637.4</v>
      </c>
      <c r="AE22" s="45">
        <f t="shared" si="16"/>
        <v>107.3146111429174</v>
      </c>
      <c r="AF22" s="79">
        <v>1000</v>
      </c>
      <c r="AG22" s="48">
        <v>1308.5</v>
      </c>
      <c r="AH22" s="42">
        <f>AG22/AF22*100</f>
        <v>130.85</v>
      </c>
      <c r="AI22" s="48">
        <v>70.4</v>
      </c>
      <c r="AJ22" s="45">
        <f>AG22/AI22*100</f>
        <v>1858.6647727272727</v>
      </c>
      <c r="AK22" s="79">
        <v>405</v>
      </c>
      <c r="AL22" s="60">
        <v>495.4</v>
      </c>
      <c r="AM22" s="95">
        <f>AL22/AK22*100</f>
        <v>122.32098765432097</v>
      </c>
      <c r="AN22" s="60">
        <v>486.3</v>
      </c>
      <c r="AO22" s="45">
        <f>AL22/AN22*100</f>
        <v>101.871272876825</v>
      </c>
      <c r="AP22" s="79">
        <v>2600</v>
      </c>
      <c r="AQ22" s="48">
        <v>2889.6</v>
      </c>
      <c r="AR22" s="42">
        <f>AQ22/AP22*100</f>
        <v>111.13846153846154</v>
      </c>
      <c r="AS22" s="48">
        <v>2663</v>
      </c>
      <c r="AT22" s="45">
        <f>AQ22/AS22*100</f>
        <v>108.50920015020652</v>
      </c>
      <c r="AU22" s="96"/>
      <c r="AV22" s="48">
        <v>22.9</v>
      </c>
      <c r="AW22" s="42"/>
      <c r="AX22" s="48">
        <v>64.5</v>
      </c>
      <c r="AY22" s="45">
        <f t="shared" si="34"/>
        <v>35.50387596899224</v>
      </c>
      <c r="AZ22" s="79">
        <v>125</v>
      </c>
      <c r="BA22" s="48">
        <v>124.9</v>
      </c>
      <c r="BB22" s="42">
        <f>BA22/AZ22*100</f>
        <v>99.92000000000002</v>
      </c>
      <c r="BC22" s="48">
        <v>241</v>
      </c>
      <c r="BD22" s="45">
        <f>BA22/BC22*100</f>
        <v>51.825726141078846</v>
      </c>
      <c r="BE22" s="96"/>
      <c r="BF22" s="48"/>
      <c r="BG22" s="42"/>
      <c r="BH22" s="48"/>
      <c r="BI22" s="102"/>
      <c r="BJ22" s="96"/>
      <c r="BK22" s="48"/>
      <c r="BL22" s="48"/>
      <c r="BM22" s="48"/>
      <c r="BN22" s="102"/>
      <c r="BO22" s="79">
        <v>200</v>
      </c>
      <c r="BP22" s="48">
        <v>199.9</v>
      </c>
      <c r="BQ22" s="42">
        <f>BP22/BO22*100</f>
        <v>99.95</v>
      </c>
      <c r="BR22" s="48">
        <v>1193</v>
      </c>
      <c r="BS22" s="109">
        <v>217.5</v>
      </c>
      <c r="BT22" s="67">
        <f>BP22/BS22*100</f>
        <v>91.9080459770115</v>
      </c>
      <c r="BU22" s="79"/>
      <c r="BV22" s="48">
        <v>1.2</v>
      </c>
      <c r="BW22" s="42"/>
      <c r="BX22" s="48">
        <v>0.3</v>
      </c>
      <c r="BY22" s="46"/>
      <c r="BZ22" s="44">
        <f>CK22+CP22+CZ22+DE22+DJ22+DP22+DU22+EJ22+EP22+CU22</f>
        <v>1831</v>
      </c>
      <c r="CA22" s="42">
        <f>CL22+CQ22+DA22+DF22+DK22+DQ22+DV22+EK22+EQ22+CV22</f>
        <v>1078.7000000000003</v>
      </c>
      <c r="CB22" s="42">
        <f t="shared" si="22"/>
        <v>58.91316220644458</v>
      </c>
      <c r="CC22" s="42">
        <f t="shared" si="23"/>
        <v>4319.299999999999</v>
      </c>
      <c r="CD22" s="42">
        <f t="shared" si="31"/>
        <v>1221.5</v>
      </c>
      <c r="CE22" s="46">
        <f t="shared" si="32"/>
        <v>88.30945558739258</v>
      </c>
      <c r="CF22" s="80"/>
      <c r="CG22" s="48"/>
      <c r="CH22" s="48"/>
      <c r="CI22" s="48"/>
      <c r="CJ22" s="109"/>
      <c r="CK22" s="79"/>
      <c r="CL22" s="48">
        <v>0.1</v>
      </c>
      <c r="CM22" s="42"/>
      <c r="CN22" s="48"/>
      <c r="CO22" s="46"/>
      <c r="CP22" s="96">
        <v>811.8</v>
      </c>
      <c r="CQ22" s="48">
        <v>505.3</v>
      </c>
      <c r="CR22" s="42">
        <f t="shared" si="24"/>
        <v>62.24439517122444</v>
      </c>
      <c r="CS22" s="48">
        <v>514.8</v>
      </c>
      <c r="CT22" s="46">
        <f t="shared" si="25"/>
        <v>98.15462315462317</v>
      </c>
      <c r="CU22" s="79"/>
      <c r="CV22" s="48"/>
      <c r="CW22" s="42"/>
      <c r="CX22" s="48">
        <v>300</v>
      </c>
      <c r="CY22" s="46"/>
      <c r="CZ22" s="79">
        <v>109.2</v>
      </c>
      <c r="DA22" s="48">
        <v>91.2</v>
      </c>
      <c r="DB22" s="42">
        <f>DA22/CZ22*100</f>
        <v>83.51648351648352</v>
      </c>
      <c r="DC22" s="48">
        <v>83.8</v>
      </c>
      <c r="DD22" s="46">
        <f t="shared" si="33"/>
        <v>108.83054892601433</v>
      </c>
      <c r="DE22" s="79"/>
      <c r="DF22" s="48"/>
      <c r="DG22" s="42"/>
      <c r="DH22" s="48">
        <v>49.2</v>
      </c>
      <c r="DI22" s="46">
        <f>DF22/DH22*100</f>
        <v>0</v>
      </c>
      <c r="DJ22" s="96"/>
      <c r="DK22" s="48">
        <v>-292.5</v>
      </c>
      <c r="DL22" s="67"/>
      <c r="DM22" s="48">
        <v>3062.7</v>
      </c>
      <c r="DN22" s="109"/>
      <c r="DO22" s="46"/>
      <c r="DP22" s="120"/>
      <c r="DQ22" s="48">
        <v>180</v>
      </c>
      <c r="DR22" s="42"/>
      <c r="DS22" s="48"/>
      <c r="DT22" s="67"/>
      <c r="DU22" s="79">
        <v>830</v>
      </c>
      <c r="DV22" s="48">
        <v>445.3</v>
      </c>
      <c r="DW22" s="42">
        <f>DV22/DU22*100</f>
        <v>53.65060240963856</v>
      </c>
      <c r="DX22" s="48">
        <v>31.4</v>
      </c>
      <c r="DY22" s="46">
        <f t="shared" si="36"/>
        <v>1418.1528662420383</v>
      </c>
      <c r="DZ22" s="80"/>
      <c r="EA22" s="48"/>
      <c r="EB22" s="48"/>
      <c r="EC22" s="48"/>
      <c r="ED22" s="48"/>
      <c r="EE22" s="48"/>
      <c r="EF22" s="48"/>
      <c r="EG22" s="48"/>
      <c r="EH22" s="48"/>
      <c r="EI22" s="109"/>
      <c r="EJ22" s="79">
        <v>80</v>
      </c>
      <c r="EK22" s="48">
        <v>146.9</v>
      </c>
      <c r="EL22" s="42">
        <f>EK22/EJ22*100</f>
        <v>183.62500000000003</v>
      </c>
      <c r="EM22" s="48">
        <v>271.2</v>
      </c>
      <c r="EN22" s="109">
        <v>236.1</v>
      </c>
      <c r="EO22" s="46">
        <f>EK22/EN22*100</f>
        <v>62.21939855993224</v>
      </c>
      <c r="EP22" s="79"/>
      <c r="EQ22" s="48">
        <v>2.4</v>
      </c>
      <c r="ER22" s="48"/>
      <c r="ES22" s="171">
        <v>6.2</v>
      </c>
      <c r="ET22" s="103">
        <f>EQ22/ES22*100</f>
        <v>38.70967741935484</v>
      </c>
      <c r="EU22" s="80"/>
      <c r="EV22" s="48"/>
      <c r="EW22" s="48"/>
      <c r="EX22" s="48"/>
      <c r="EY22" s="109"/>
      <c r="EZ22" s="48">
        <v>57657.4</v>
      </c>
      <c r="FA22" s="48">
        <v>57657.4</v>
      </c>
      <c r="FB22" s="42">
        <f t="shared" si="26"/>
        <v>100</v>
      </c>
      <c r="FC22" s="48">
        <v>52515.9</v>
      </c>
      <c r="FD22" s="46">
        <f t="shared" si="27"/>
        <v>109.79036825037751</v>
      </c>
    </row>
    <row r="23" spans="1:160" s="94" customFormat="1" ht="21.75" customHeight="1" thickBot="1">
      <c r="A23" s="81"/>
      <c r="B23" s="82" t="s">
        <v>127</v>
      </c>
      <c r="C23" s="83">
        <f>I23+EZ23</f>
        <v>75698.7</v>
      </c>
      <c r="D23" s="173">
        <f>J23+FA23</f>
        <v>77658.1</v>
      </c>
      <c r="E23" s="84">
        <f t="shared" si="2"/>
        <v>102.58841961618892</v>
      </c>
      <c r="F23" s="173">
        <f>L23+FC23</f>
        <v>74174.7</v>
      </c>
      <c r="G23" s="43">
        <f t="shared" si="28"/>
        <v>69964.6</v>
      </c>
      <c r="H23" s="85">
        <f t="shared" si="4"/>
        <v>104.69621043293739</v>
      </c>
      <c r="I23" s="86">
        <f>SUM(I19:I22)</f>
        <v>17650.7</v>
      </c>
      <c r="J23" s="87">
        <f>SUM(J19:J22)</f>
        <v>19610.1</v>
      </c>
      <c r="K23" s="88">
        <f t="shared" si="7"/>
        <v>111.10097616525123</v>
      </c>
      <c r="L23" s="87">
        <f>SUM(L19:L22)</f>
        <v>21064.1</v>
      </c>
      <c r="M23" s="87">
        <f>SUM(M19:M22)</f>
        <v>16854</v>
      </c>
      <c r="N23" s="45">
        <f t="shared" si="30"/>
        <v>116.35279458882164</v>
      </c>
      <c r="O23" s="90">
        <f>SUM(O19:O22)</f>
        <v>14672.9</v>
      </c>
      <c r="P23" s="88">
        <f>SUM(P19:P22)</f>
        <v>17457.1</v>
      </c>
      <c r="Q23" s="88">
        <f t="shared" si="11"/>
        <v>118.97511739328965</v>
      </c>
      <c r="R23" s="87">
        <f>SUM(R19:R22)</f>
        <v>15865.599999999999</v>
      </c>
      <c r="S23" s="87">
        <f>SUM(S19:S22)</f>
        <v>14835.199999999997</v>
      </c>
      <c r="T23" s="45">
        <f t="shared" si="14"/>
        <v>117.6735062553926</v>
      </c>
      <c r="U23" s="86">
        <f>SUM(U19:U22)</f>
        <v>0</v>
      </c>
      <c r="V23" s="87">
        <f>SUM(V19:V22)</f>
        <v>0</v>
      </c>
      <c r="W23" s="88">
        <v>0</v>
      </c>
      <c r="X23" s="91">
        <f>SUM(X22)</f>
        <v>54.9</v>
      </c>
      <c r="Y23" s="91">
        <f>SUM(Y22)</f>
        <v>0</v>
      </c>
      <c r="Z23" s="45"/>
      <c r="AA23" s="206">
        <f>SUM(AA19:AA22)</f>
        <v>8880.9</v>
      </c>
      <c r="AB23" s="87">
        <f>SUM(AB19:AB22)</f>
        <v>9348.7</v>
      </c>
      <c r="AC23" s="88">
        <f t="shared" si="15"/>
        <v>105.26748415138107</v>
      </c>
      <c r="AD23" s="87">
        <f>SUM(AD19:AD22)</f>
        <v>8674.3</v>
      </c>
      <c r="AE23" s="89">
        <f t="shared" si="16"/>
        <v>107.77469075314437</v>
      </c>
      <c r="AF23" s="86">
        <f>SUM(AF19:AF22)</f>
        <v>1000</v>
      </c>
      <c r="AG23" s="91">
        <f>SUM(AG22)</f>
        <v>1308.5</v>
      </c>
      <c r="AH23" s="88">
        <f>AG23/AF23*100</f>
        <v>130.85</v>
      </c>
      <c r="AI23" s="91">
        <f>AI22</f>
        <v>70.4</v>
      </c>
      <c r="AJ23" s="89">
        <f>AG23/AI23*100</f>
        <v>1858.6647727272727</v>
      </c>
      <c r="AK23" s="98">
        <f>SUM(AK22)</f>
        <v>405</v>
      </c>
      <c r="AL23" s="99">
        <f>SUM(AL22)</f>
        <v>495.4</v>
      </c>
      <c r="AM23" s="88">
        <f>AL23/AK23*100</f>
        <v>122.32098765432097</v>
      </c>
      <c r="AN23" s="91">
        <f>SUM(AN22)</f>
        <v>486.3</v>
      </c>
      <c r="AO23" s="89">
        <f>AL23/AN23*100</f>
        <v>101.871272876825</v>
      </c>
      <c r="AP23" s="98">
        <f>SUM(AP22)</f>
        <v>2600</v>
      </c>
      <c r="AQ23" s="91">
        <f>SUM(AQ22)</f>
        <v>2889.6</v>
      </c>
      <c r="AR23" s="88">
        <f>AQ23/AP23*100</f>
        <v>111.13846153846154</v>
      </c>
      <c r="AS23" s="91">
        <f>SUM(AS22)</f>
        <v>2663</v>
      </c>
      <c r="AT23" s="89">
        <f>AQ23/AS23*100</f>
        <v>108.50920015020652</v>
      </c>
      <c r="AU23" s="86">
        <f>SUM(AU19:AU22)</f>
        <v>0</v>
      </c>
      <c r="AV23" s="87">
        <f>SUM(AV19:AV22)</f>
        <v>35.2</v>
      </c>
      <c r="AW23" s="88"/>
      <c r="AX23" s="87">
        <f>SUM(AX19:AX22)</f>
        <v>96.7</v>
      </c>
      <c r="AY23" s="89">
        <f t="shared" si="34"/>
        <v>36.401240951396076</v>
      </c>
      <c r="AZ23" s="98">
        <f>SUM(AZ22)</f>
        <v>125</v>
      </c>
      <c r="BA23" s="91">
        <f>SUM(BA22)</f>
        <v>124.9</v>
      </c>
      <c r="BB23" s="88">
        <f>BA23/AZ23*100</f>
        <v>99.92000000000002</v>
      </c>
      <c r="BC23" s="91">
        <f>SUM(BC22)</f>
        <v>241</v>
      </c>
      <c r="BD23" s="89">
        <f>BA23/BC23*100</f>
        <v>51.825726141078846</v>
      </c>
      <c r="BE23" s="86">
        <f>SUM(BE19:BE22)</f>
        <v>0</v>
      </c>
      <c r="BF23" s="87">
        <f aca="true" t="shared" si="37" ref="BF23:BM23">SUM(BF19:BF22)</f>
        <v>48.9</v>
      </c>
      <c r="BG23" s="88"/>
      <c r="BH23" s="87">
        <f t="shared" si="37"/>
        <v>48.900000000000006</v>
      </c>
      <c r="BI23" s="103">
        <f t="shared" si="37"/>
        <v>99.99999999999999</v>
      </c>
      <c r="BJ23" s="86">
        <f t="shared" si="37"/>
        <v>1462</v>
      </c>
      <c r="BK23" s="87">
        <f t="shared" si="37"/>
        <v>3002.5</v>
      </c>
      <c r="BL23" s="87">
        <f t="shared" si="37"/>
        <v>205.36935704514363</v>
      </c>
      <c r="BM23" s="87">
        <f t="shared" si="37"/>
        <v>2335.1</v>
      </c>
      <c r="BN23" s="104">
        <f>BK23/BM23*100</f>
        <v>128.58121707849773</v>
      </c>
      <c r="BO23" s="86">
        <f>SUM(BO19:BO22)</f>
        <v>200</v>
      </c>
      <c r="BP23" s="87">
        <f>SUM(BP19:BP22)</f>
        <v>202.20000000000002</v>
      </c>
      <c r="BQ23" s="88">
        <f>BP23/BO23*100</f>
        <v>101.10000000000001</v>
      </c>
      <c r="BR23" s="87">
        <f>SUM(BR19:BR22)</f>
        <v>1194.2</v>
      </c>
      <c r="BS23" s="87">
        <f>SUM(BS19:BS22)</f>
        <v>218.7</v>
      </c>
      <c r="BT23" s="67">
        <f>BP23/BS23*100</f>
        <v>92.45541838134432</v>
      </c>
      <c r="BU23" s="86">
        <f>SUM(BU19:BU22)</f>
        <v>0</v>
      </c>
      <c r="BV23" s="87">
        <f>SUM(BV19:BV22)</f>
        <v>1.2</v>
      </c>
      <c r="BW23" s="42"/>
      <c r="BX23" s="87">
        <f>SUM(BX19:BX22)</f>
        <v>0.8</v>
      </c>
      <c r="BY23" s="103">
        <f t="shared" si="35"/>
        <v>149.99999999999997</v>
      </c>
      <c r="BZ23" s="86">
        <f>SUM(BZ19:BZ22)</f>
        <v>2977.8</v>
      </c>
      <c r="CA23" s="87">
        <f>SUM(CA19:CA22)</f>
        <v>2153</v>
      </c>
      <c r="CB23" s="88">
        <f t="shared" si="22"/>
        <v>72.30169924105043</v>
      </c>
      <c r="CC23" s="87">
        <f>SUM(CC19:CC22)</f>
        <v>5198.499999999999</v>
      </c>
      <c r="CD23" s="87">
        <f>SUM(CD19:CD22)</f>
        <v>2018.8</v>
      </c>
      <c r="CE23" s="46">
        <f t="shared" si="32"/>
        <v>106.64751337428176</v>
      </c>
      <c r="CF23" s="92"/>
      <c r="CG23" s="93"/>
      <c r="CH23" s="93"/>
      <c r="CI23" s="93"/>
      <c r="CJ23" s="110"/>
      <c r="CK23" s="98">
        <f>SUM(CK22)</f>
        <v>0</v>
      </c>
      <c r="CL23" s="91">
        <f>SUM(CL22)</f>
        <v>0.1</v>
      </c>
      <c r="CM23" s="88"/>
      <c r="CN23" s="91">
        <f>SUM(CN22)</f>
        <v>0</v>
      </c>
      <c r="CO23" s="46"/>
      <c r="CP23" s="86">
        <f>SUM(CP19:CP22)</f>
        <v>1623.6</v>
      </c>
      <c r="CQ23" s="87">
        <f>SUM(CQ19:CQ22)</f>
        <v>1010.7</v>
      </c>
      <c r="CR23" s="88">
        <f t="shared" si="24"/>
        <v>62.25055432372506</v>
      </c>
      <c r="CS23" s="87">
        <f>SUM(CS19:CS22)</f>
        <v>1029.6</v>
      </c>
      <c r="CT23" s="103">
        <f t="shared" si="25"/>
        <v>98.16433566433568</v>
      </c>
      <c r="CU23" s="86">
        <f>SUM(CU19:CU22)</f>
        <v>0</v>
      </c>
      <c r="CV23" s="87">
        <f>SUM(CV19:CV22)</f>
        <v>0</v>
      </c>
      <c r="CW23" s="88"/>
      <c r="CX23" s="87">
        <f>SUM(CX19:CX22)</f>
        <v>300</v>
      </c>
      <c r="CY23" s="103">
        <f>CV23/CX23*100</f>
        <v>0</v>
      </c>
      <c r="CZ23" s="86">
        <f>SUM(CZ19:CZ22)</f>
        <v>420</v>
      </c>
      <c r="DA23" s="87">
        <f>SUM(DA19:DA22)</f>
        <v>196.5</v>
      </c>
      <c r="DB23" s="88">
        <f>DA23/CZ23*100</f>
        <v>46.785714285714285</v>
      </c>
      <c r="DC23" s="87">
        <f>SUM(DC19:DC22)</f>
        <v>300.2</v>
      </c>
      <c r="DD23" s="103">
        <f t="shared" si="33"/>
        <v>65.45636242504997</v>
      </c>
      <c r="DE23" s="98">
        <f>SUM(DE22)</f>
        <v>0</v>
      </c>
      <c r="DF23" s="91">
        <f>SUM(DF22)</f>
        <v>0</v>
      </c>
      <c r="DG23" s="88"/>
      <c r="DH23" s="91">
        <f>SUM(DH22)</f>
        <v>49.2</v>
      </c>
      <c r="DI23" s="103">
        <f>DF23/DH23*100</f>
        <v>0</v>
      </c>
      <c r="DJ23" s="86">
        <f>SUM(DJ19:DJ22)</f>
        <v>0</v>
      </c>
      <c r="DK23" s="87">
        <f>SUM(DK19:DK22)</f>
        <v>-292.5</v>
      </c>
      <c r="DL23" s="67"/>
      <c r="DM23" s="87">
        <f>SUM(DM19:DM22)</f>
        <v>3144.6</v>
      </c>
      <c r="DN23" s="196"/>
      <c r="DO23" s="46"/>
      <c r="DP23" s="195">
        <f>SUM(DP19:DP22)</f>
        <v>24.2</v>
      </c>
      <c r="DQ23" s="87">
        <f>SUM(DQ19:DQ22)</f>
        <v>197.5</v>
      </c>
      <c r="DR23" s="88">
        <f>DQ23/DP23*100</f>
        <v>816.1157024793388</v>
      </c>
      <c r="DS23" s="87">
        <f>SUM(DS19:DS22)</f>
        <v>17.5</v>
      </c>
      <c r="DT23" s="103">
        <f>DQ23/DS23*100</f>
        <v>1128.5714285714287</v>
      </c>
      <c r="DU23" s="86">
        <f>SUM(DU19:DU22)</f>
        <v>830</v>
      </c>
      <c r="DV23" s="87">
        <f>SUM(DV19:DV22)</f>
        <v>890.5999999999999</v>
      </c>
      <c r="DW23" s="88">
        <f>DV23/DU23*100</f>
        <v>107.3012048192771</v>
      </c>
      <c r="DX23" s="87">
        <f>SUM(DX19:DX22)</f>
        <v>62.8</v>
      </c>
      <c r="DY23" s="103">
        <f t="shared" si="36"/>
        <v>1418.1528662420383</v>
      </c>
      <c r="DZ23" s="92"/>
      <c r="EA23" s="93"/>
      <c r="EB23" s="93"/>
      <c r="EC23" s="93"/>
      <c r="ED23" s="93"/>
      <c r="EE23" s="93"/>
      <c r="EF23" s="93"/>
      <c r="EG23" s="93"/>
      <c r="EH23" s="93"/>
      <c r="EI23" s="110"/>
      <c r="EJ23" s="87">
        <f>SUM(EJ19:EJ22)</f>
        <v>80</v>
      </c>
      <c r="EK23" s="87">
        <f>SUM(EK19:EK22)</f>
        <v>147.70000000000002</v>
      </c>
      <c r="EL23" s="88">
        <f>EK23/EJ23*100</f>
        <v>184.62500000000003</v>
      </c>
      <c r="EM23" s="91">
        <f>SUM(EM22)</f>
        <v>271.2</v>
      </c>
      <c r="EN23" s="91">
        <f>SUM(EN22)</f>
        <v>236.1</v>
      </c>
      <c r="EO23" s="46">
        <f>EK23/EN23*100</f>
        <v>62.55823803473105</v>
      </c>
      <c r="EP23" s="98">
        <f>SUM(EP19:EP22)</f>
        <v>0</v>
      </c>
      <c r="EQ23" s="91">
        <f>SUM(EQ19:EQ22)</f>
        <v>2.4</v>
      </c>
      <c r="ER23" s="42"/>
      <c r="ES23" s="99">
        <f>SUM(ES19:ES22)</f>
        <v>23.4</v>
      </c>
      <c r="ET23" s="103">
        <f>EQ23/ES23*100</f>
        <v>10.256410256410255</v>
      </c>
      <c r="EU23" s="92"/>
      <c r="EV23" s="93"/>
      <c r="EW23" s="93"/>
      <c r="EX23" s="93"/>
      <c r="EY23" s="110"/>
      <c r="EZ23" s="91">
        <v>58048</v>
      </c>
      <c r="FA23" s="91">
        <v>58048</v>
      </c>
      <c r="FB23" s="88">
        <f t="shared" si="26"/>
        <v>100</v>
      </c>
      <c r="FC23" s="91">
        <v>53110.6</v>
      </c>
      <c r="FD23" s="103">
        <f t="shared" si="27"/>
        <v>109.29644929637399</v>
      </c>
    </row>
    <row r="24" spans="10:37" ht="15.75">
      <c r="J24" s="324" t="s">
        <v>148</v>
      </c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</row>
    <row r="26" spans="2:23" ht="15.75">
      <c r="B26" s="200"/>
      <c r="C26" s="284" t="s">
        <v>179</v>
      </c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00"/>
      <c r="R26" s="200"/>
      <c r="S26" s="200"/>
      <c r="T26" s="200"/>
      <c r="U26" s="200"/>
      <c r="V26" s="200"/>
      <c r="W26" s="200"/>
    </row>
    <row r="27" spans="2:23" ht="15.75">
      <c r="B27" s="200"/>
      <c r="C27" s="284" t="s">
        <v>182</v>
      </c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00"/>
      <c r="R27" s="200"/>
      <c r="S27" s="200"/>
      <c r="T27" s="200"/>
      <c r="U27" s="200"/>
      <c r="V27" s="200"/>
      <c r="W27" s="200"/>
    </row>
    <row r="28" spans="3:37" ht="15.75">
      <c r="C28" s="201" t="s">
        <v>180</v>
      </c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</row>
    <row r="29" spans="3:16" ht="15.75">
      <c r="C29" s="201" t="s">
        <v>181</v>
      </c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</row>
    <row r="30" spans="3:20" ht="15.75">
      <c r="C30" s="284" t="s">
        <v>183</v>
      </c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</row>
    <row r="34" ht="11.25">
      <c r="D34" s="202"/>
    </row>
  </sheetData>
  <sheetProtection/>
  <mergeCells count="186">
    <mergeCell ref="CU4:CY4"/>
    <mergeCell ref="CU5:CU6"/>
    <mergeCell ref="C27:P27"/>
    <mergeCell ref="U4:Z4"/>
    <mergeCell ref="W5:W6"/>
    <mergeCell ref="J24:AK24"/>
    <mergeCell ref="AB5:AB6"/>
    <mergeCell ref="AC5:AC6"/>
    <mergeCell ref="AD5:AD6"/>
    <mergeCell ref="T5:T6"/>
    <mergeCell ref="EZ4:FD4"/>
    <mergeCell ref="EZ5:EZ6"/>
    <mergeCell ref="FA5:FA6"/>
    <mergeCell ref="FB5:FB6"/>
    <mergeCell ref="FC5:FC6"/>
    <mergeCell ref="FD5:FD6"/>
    <mergeCell ref="AM5:AM6"/>
    <mergeCell ref="AN5:AN6"/>
    <mergeCell ref="AK5:AK6"/>
    <mergeCell ref="O4:T4"/>
    <mergeCell ref="AI5:AI6"/>
    <mergeCell ref="AJ5:AJ6"/>
    <mergeCell ref="P5:P6"/>
    <mergeCell ref="O5:O6"/>
    <mergeCell ref="Z5:Z6"/>
    <mergeCell ref="U5:U6"/>
    <mergeCell ref="V5:V6"/>
    <mergeCell ref="A4:A6"/>
    <mergeCell ref="B4:B6"/>
    <mergeCell ref="J5:J6"/>
    <mergeCell ref="C4:H4"/>
    <mergeCell ref="C5:C6"/>
    <mergeCell ref="D5:D6"/>
    <mergeCell ref="E5:E6"/>
    <mergeCell ref="AA4:AE4"/>
    <mergeCell ref="AA5:AA6"/>
    <mergeCell ref="AE5:AE6"/>
    <mergeCell ref="AF4:AJ4"/>
    <mergeCell ref="AF5:AF6"/>
    <mergeCell ref="AG5:AG6"/>
    <mergeCell ref="AH5:AH6"/>
    <mergeCell ref="AU4:AY4"/>
    <mergeCell ref="AU5:AU6"/>
    <mergeCell ref="AV5:AV6"/>
    <mergeCell ref="AW5:AW6"/>
    <mergeCell ref="AX5:AX6"/>
    <mergeCell ref="AY5:AY6"/>
    <mergeCell ref="AZ4:BD4"/>
    <mergeCell ref="AZ5:AZ6"/>
    <mergeCell ref="BA5:BA6"/>
    <mergeCell ref="BB5:BB6"/>
    <mergeCell ref="BC5:BC6"/>
    <mergeCell ref="BD5:BD6"/>
    <mergeCell ref="AO5:AO6"/>
    <mergeCell ref="AK4:AO4"/>
    <mergeCell ref="BE4:BI4"/>
    <mergeCell ref="BE5:BE6"/>
    <mergeCell ref="BF5:BF6"/>
    <mergeCell ref="BG5:BG6"/>
    <mergeCell ref="BH5:BH6"/>
    <mergeCell ref="BI5:BI6"/>
    <mergeCell ref="AQ5:AQ6"/>
    <mergeCell ref="AR5:AR6"/>
    <mergeCell ref="BJ4:BN4"/>
    <mergeCell ref="BJ5:BJ6"/>
    <mergeCell ref="BK5:BK6"/>
    <mergeCell ref="BL5:BL6"/>
    <mergeCell ref="BM5:BM6"/>
    <mergeCell ref="BN5:BN6"/>
    <mergeCell ref="CP4:CT4"/>
    <mergeCell ref="CP5:CP6"/>
    <mergeCell ref="BO4:BT4"/>
    <mergeCell ref="BO5:BO6"/>
    <mergeCell ref="BP5:BP6"/>
    <mergeCell ref="BQ5:BQ6"/>
    <mergeCell ref="BT5:BT6"/>
    <mergeCell ref="CF4:CJ4"/>
    <mergeCell ref="CF5:CF6"/>
    <mergeCell ref="BR5:BS5"/>
    <mergeCell ref="CJ5:CJ6"/>
    <mergeCell ref="CW5:CW6"/>
    <mergeCell ref="CX5:CX6"/>
    <mergeCell ref="CY5:CY6"/>
    <mergeCell ref="CV5:CV6"/>
    <mergeCell ref="DO5:DO6"/>
    <mergeCell ref="X5:Y5"/>
    <mergeCell ref="DD5:DD6"/>
    <mergeCell ref="CQ5:CQ6"/>
    <mergeCell ref="CR5:CR6"/>
    <mergeCell ref="CS5:CS6"/>
    <mergeCell ref="CT5:CT6"/>
    <mergeCell ref="DA5:DA6"/>
    <mergeCell ref="DB5:DB6"/>
    <mergeCell ref="CZ5:CZ6"/>
    <mergeCell ref="DJ4:DO4"/>
    <mergeCell ref="DJ5:DJ6"/>
    <mergeCell ref="DU4:DY4"/>
    <mergeCell ref="DU5:DU6"/>
    <mergeCell ref="DV5:DV6"/>
    <mergeCell ref="DW5:DW6"/>
    <mergeCell ref="DX5:DX6"/>
    <mergeCell ref="DY5:DY6"/>
    <mergeCell ref="DP4:DT4"/>
    <mergeCell ref="DP5:DP6"/>
    <mergeCell ref="DZ4:ED4"/>
    <mergeCell ref="DZ5:DZ6"/>
    <mergeCell ref="EA5:EA6"/>
    <mergeCell ref="EB5:EB6"/>
    <mergeCell ref="EC5:EC6"/>
    <mergeCell ref="ED5:ED6"/>
    <mergeCell ref="EJ4:EO4"/>
    <mergeCell ref="EJ5:EJ6"/>
    <mergeCell ref="EE4:EI4"/>
    <mergeCell ref="EE5:EE6"/>
    <mergeCell ref="EK5:EK6"/>
    <mergeCell ref="EL5:EL6"/>
    <mergeCell ref="EO5:EO6"/>
    <mergeCell ref="EF5:EF6"/>
    <mergeCell ref="EG5:EG6"/>
    <mergeCell ref="EP4:ET4"/>
    <mergeCell ref="EP5:EP6"/>
    <mergeCell ref="EQ5:EQ6"/>
    <mergeCell ref="ER5:ER6"/>
    <mergeCell ref="ET5:ET6"/>
    <mergeCell ref="ES5:ES6"/>
    <mergeCell ref="EY5:EY6"/>
    <mergeCell ref="EU5:EU6"/>
    <mergeCell ref="EV5:EV6"/>
    <mergeCell ref="EW5:EW6"/>
    <mergeCell ref="EX5:EX6"/>
    <mergeCell ref="EU4:EY4"/>
    <mergeCell ref="BZ4:CE4"/>
    <mergeCell ref="BZ5:BZ6"/>
    <mergeCell ref="CA5:CA6"/>
    <mergeCell ref="CB5:CB6"/>
    <mergeCell ref="CE5:CE6"/>
    <mergeCell ref="CL5:CL6"/>
    <mergeCell ref="CM5:CM6"/>
    <mergeCell ref="CN5:CN6"/>
    <mergeCell ref="EH5:EH6"/>
    <mergeCell ref="CZ4:DD4"/>
    <mergeCell ref="AL5:AL6"/>
    <mergeCell ref="BU4:BY4"/>
    <mergeCell ref="BU5:BU6"/>
    <mergeCell ref="BV5:BV6"/>
    <mergeCell ref="BW5:BW6"/>
    <mergeCell ref="BX5:BX6"/>
    <mergeCell ref="BY5:BY6"/>
    <mergeCell ref="DC5:DC6"/>
    <mergeCell ref="CG5:CG6"/>
    <mergeCell ref="AP4:AT4"/>
    <mergeCell ref="AP5:AP6"/>
    <mergeCell ref="I4:N4"/>
    <mergeCell ref="CO5:CO6"/>
    <mergeCell ref="CK4:CO4"/>
    <mergeCell ref="CK5:CK6"/>
    <mergeCell ref="AS5:AS6"/>
    <mergeCell ref="AT5:AT6"/>
    <mergeCell ref="CH5:CH6"/>
    <mergeCell ref="CI5:CI6"/>
    <mergeCell ref="DE4:DI4"/>
    <mergeCell ref="DE5:DE6"/>
    <mergeCell ref="DF5:DF6"/>
    <mergeCell ref="DG5:DG6"/>
    <mergeCell ref="DH5:DH6"/>
    <mergeCell ref="DI5:DI6"/>
    <mergeCell ref="DM5:DN5"/>
    <mergeCell ref="EM5:EN5"/>
    <mergeCell ref="CC5:CD5"/>
    <mergeCell ref="EI5:EI6"/>
    <mergeCell ref="DQ5:DQ6"/>
    <mergeCell ref="DR5:DR6"/>
    <mergeCell ref="DS5:DS6"/>
    <mergeCell ref="DT5:DT6"/>
    <mergeCell ref="DK5:DK6"/>
    <mergeCell ref="DL5:DL6"/>
    <mergeCell ref="C26:P26"/>
    <mergeCell ref="C30:T30"/>
    <mergeCell ref="L5:M5"/>
    <mergeCell ref="R5:S5"/>
    <mergeCell ref="F5:G5"/>
    <mergeCell ref="H5:H6"/>
    <mergeCell ref="Q5:Q6"/>
    <mergeCell ref="N5:N6"/>
    <mergeCell ref="I5:I6"/>
    <mergeCell ref="K5:K6"/>
  </mergeCells>
  <printOptions/>
  <pageMargins left="0.3937007874015748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boss1</cp:lastModifiedBy>
  <cp:lastPrinted>2012-03-15T11:30:56Z</cp:lastPrinted>
  <dcterms:created xsi:type="dcterms:W3CDTF">2005-04-14T07:48:24Z</dcterms:created>
  <dcterms:modified xsi:type="dcterms:W3CDTF">2012-03-15T11:45:42Z</dcterms:modified>
  <cp:category/>
  <cp:version/>
  <cp:contentType/>
  <cp:contentStatus/>
</cp:coreProperties>
</file>