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4"/>
  </bookViews>
  <sheets>
    <sheet name="доходы" sheetId="1" r:id="rId1"/>
    <sheet name="налоговые и неналоговые" sheetId="2" r:id="rId2"/>
    <sheet name="доходы на 1 жителя" sheetId="3" r:id="rId3"/>
    <sheet name="расходы" sheetId="4" r:id="rId4"/>
    <sheet name="ИФДБ" sheetId="5" r:id="rId5"/>
    <sheet name="справочно" sheetId="6" r:id="rId6"/>
    <sheet name="Лист5" sheetId="7" r:id="rId7"/>
    <sheet name="Лист4" sheetId="8" r:id="rId8"/>
  </sheets>
  <definedNames>
    <definedName name="_xlnm.Print_Titles" localSheetId="0">'доходы'!$A:$B,'доходы'!$4:$6</definedName>
    <definedName name="_xlnm.Print_Titles" localSheetId="3">'расходы'!$A:$B</definedName>
  </definedNames>
  <calcPr fullCalcOnLoad="1"/>
</workbook>
</file>

<file path=xl/sharedStrings.xml><?xml version="1.0" encoding="utf-8"?>
<sst xmlns="http://schemas.openxmlformats.org/spreadsheetml/2006/main" count="503" uniqueCount="188">
  <si>
    <t>№ п/п</t>
  </si>
  <si>
    <t>Наименование поселения</t>
  </si>
  <si>
    <t>Налоговые и неналоговые доходы</t>
  </si>
  <si>
    <t>Налоговые доходы</t>
  </si>
  <si>
    <t>Налоги на прибыль</t>
  </si>
  <si>
    <t>Налог на доходы физических лиц</t>
  </si>
  <si>
    <t>Акцизы</t>
  </si>
  <si>
    <t>Единый налог на вмененный доход для определенных видов деятельности</t>
  </si>
  <si>
    <t>Единый сельскохозяйственный налог</t>
  </si>
  <si>
    <t>Налоги на имущество организаций</t>
  </si>
  <si>
    <t>Налог на имущество физических лиц</t>
  </si>
  <si>
    <t>Земельный налог</t>
  </si>
  <si>
    <t>Госпошлина</t>
  </si>
  <si>
    <t>Задолженность по отмененным налогам и сборам</t>
  </si>
  <si>
    <t>Неналоговые доходы</t>
  </si>
  <si>
    <t>Проценты,полученные от предоставления бюджетных кредитов за счет средств бюджета района</t>
  </si>
  <si>
    <t>Проценты, полученные от предоставления бюджетных кредитов внутри страны</t>
  </si>
  <si>
    <t>Доходы от перечисления части прибыли МУПов</t>
  </si>
  <si>
    <t>Доходы от сдачи в аренду имущества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</si>
  <si>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</si>
  <si>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</si>
  <si>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реализации иного имущества, находящегося в собственности муниципального района</t>
  </si>
  <si>
    <t>Административные платежи и сборы</t>
  </si>
  <si>
    <t xml:space="preserve">Шрафы </t>
  </si>
  <si>
    <t>Денежные взыскания (штрафы)</t>
  </si>
  <si>
    <t>Прочие неналоговые доходы</t>
  </si>
  <si>
    <t>Возврат остатков субсидий и субвенций прошлых лет и доходы от возврата остатков субсидий и субвенций прошлых лет</t>
  </si>
  <si>
    <t>Безвозмездные поступления</t>
  </si>
  <si>
    <t>Фактическое исполнение</t>
  </si>
  <si>
    <t>% испол-нения</t>
  </si>
  <si>
    <t>% испол-нения к году</t>
  </si>
  <si>
    <t>темп роста 2013 к  2012  в  %</t>
  </si>
  <si>
    <t>Атмисский</t>
  </si>
  <si>
    <t>Б-Хуторский</t>
  </si>
  <si>
    <t>В-Ломовский</t>
  </si>
  <si>
    <t>Виргинский</t>
  </si>
  <si>
    <t>Голицынский</t>
  </si>
  <si>
    <t>Кривошеевский</t>
  </si>
  <si>
    <t>К-Никольский</t>
  </si>
  <si>
    <t>Н-Пятинский</t>
  </si>
  <si>
    <t>Норовский</t>
  </si>
  <si>
    <t>У-Каремшинский</t>
  </si>
  <si>
    <t>г. Нижний Ломов</t>
  </si>
  <si>
    <t>бюджет района</t>
  </si>
  <si>
    <t>Бюджет района</t>
  </si>
  <si>
    <t>Всего по району</t>
  </si>
  <si>
    <t>Наименования поселений</t>
  </si>
  <si>
    <t>в расчете на 1 жителя</t>
  </si>
  <si>
    <t xml:space="preserve">Начальник управления финансов администрации Нижнеломовского района                                                </t>
  </si>
  <si>
    <t>В.В.Панкова</t>
  </si>
  <si>
    <t>Наименование поселений</t>
  </si>
  <si>
    <t>ИТОГО 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</si>
  <si>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</si>
  <si>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</si>
  <si>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</si>
  <si>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</si>
  <si>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Защита территорий от ЧС,обеспечение пожарной безопасности</t>
  </si>
  <si>
    <t>Транспорт</t>
  </si>
  <si>
    <t>Дорожное хозяйство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</si>
  <si>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</si>
  <si>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</si>
  <si>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</si>
  <si>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</si>
  <si>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</si>
  <si>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</si>
  <si>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</si>
  <si>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</si>
  <si>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Дефицит (-) Профицит  (+)</t>
  </si>
  <si>
    <t>Исполнено с начала года</t>
  </si>
  <si>
    <t>% к году</t>
  </si>
  <si>
    <t xml:space="preserve"> Атмисский сельсовет</t>
  </si>
  <si>
    <t xml:space="preserve"> Б-Хуторский  сельсовет</t>
  </si>
  <si>
    <t xml:space="preserve"> Виргинский сельсовет</t>
  </si>
  <si>
    <t xml:space="preserve"> В-Ломовский сельсовет</t>
  </si>
  <si>
    <t xml:space="preserve"> Голицинский сельсовет</t>
  </si>
  <si>
    <t xml:space="preserve"> К-Никольский сельсовет</t>
  </si>
  <si>
    <t xml:space="preserve"> Кривошеевский сельсовет</t>
  </si>
  <si>
    <t xml:space="preserve"> Норовский сельсовет</t>
  </si>
  <si>
    <t xml:space="preserve"> Н-Пятинский сельсовет</t>
  </si>
  <si>
    <t xml:space="preserve"> У-Каремшинский сельсовет</t>
  </si>
  <si>
    <t xml:space="preserve"> город Нижний Ломов</t>
  </si>
  <si>
    <t>ИТОГО по поселениям Нижнеломовского района</t>
  </si>
  <si>
    <t>Нижнеломовский район</t>
  </si>
  <si>
    <t>ИТОГО консолидированный бюджет Нижнеломовского района</t>
  </si>
  <si>
    <t>тыс.руб.</t>
  </si>
  <si>
    <t>ИСТОЧНИКИ ФИНАНСИРОВАНИЯ ДЕФИЦИТА БЮДЖЕТОВ  - ВСЕГО</t>
  </si>
  <si>
    <t>Кредиты кредитных организаций в валюте РФ</t>
  </si>
  <si>
    <t xml:space="preserve">Кредиты, полученные от кредитных организаций в валюте Российской Федерации </t>
  </si>
  <si>
    <t>Погашение кредитов, предоставленных кредитными организациями</t>
  </si>
  <si>
    <t>Бюджетные кредиты от других бюджетов бюджетной системы РФ</t>
  </si>
  <si>
    <t>Получение бюджетных кредитов от других бюджетов бюджетной системы Российской Федерации</t>
  </si>
  <si>
    <t>Возврат бюджетных кредитов, полученных от других бюджетов бюджетной системы Российской Федерации</t>
  </si>
  <si>
    <t>Предоставление бюджетных кредитов  юрлицам и другим бюджетам бюджетной системы Российской Федерации</t>
  </si>
  <si>
    <t>Возврат бюджетных кредитов, полученных юрлицами и другими бюджетами бюджетной системы Российской Федерации</t>
  </si>
  <si>
    <t>Изменение остатков средств бюджета</t>
  </si>
  <si>
    <t>Нижнеломовский р-н</t>
  </si>
  <si>
    <t>Город Нижний Ломов</t>
  </si>
  <si>
    <t>Атмисский сельсовет</t>
  </si>
  <si>
    <t>Б-Хуторский сельсовет</t>
  </si>
  <si>
    <t>В-Ломовский сельсовет</t>
  </si>
  <si>
    <t>Виргинский сельсовет</t>
  </si>
  <si>
    <t>Голицынский сельсовет</t>
  </si>
  <si>
    <t>К-Никольский сельсовет</t>
  </si>
  <si>
    <t>Кривошеевский сельсовет</t>
  </si>
  <si>
    <t>Н-Пятинский сельсовет</t>
  </si>
  <si>
    <t>Норовский сельсовет</t>
  </si>
  <si>
    <t>Усть-Каремшинский сельсовет</t>
  </si>
  <si>
    <t xml:space="preserve">ОСТАТКИ СРЕДСТВ БЮДЖЕТОВ </t>
  </si>
  <si>
    <t>ПРОСРОЧЕННАЯ КРЕДИТОРСКАЯ ЗАДОЛЖЕННОСТЬ</t>
  </si>
  <si>
    <t>Всего</t>
  </si>
  <si>
    <t>остатки целевых средств бюджетов</t>
  </si>
  <si>
    <t>остатки собственных средств</t>
  </si>
  <si>
    <t>по заработной плате</t>
  </si>
  <si>
    <t>по начислениям на выплаты по  оплате труда</t>
  </si>
  <si>
    <t>по коммунальным услугам</t>
  </si>
  <si>
    <t>Районный бюджет</t>
  </si>
  <si>
    <t>г.Нижний Ломов</t>
  </si>
  <si>
    <t>Большехуторский</t>
  </si>
  <si>
    <t>Верхнеломовский</t>
  </si>
  <si>
    <t>Голицинский</t>
  </si>
  <si>
    <t>Кувак-Никольский</t>
  </si>
  <si>
    <t>Новопятинский</t>
  </si>
  <si>
    <t>Усть-Каремшинский</t>
  </si>
  <si>
    <t>ИТОГО по району</t>
  </si>
  <si>
    <t>Начальник управления финансов администрации Нижнеломовского района                      В.В.Панкова</t>
  </si>
  <si>
    <t>Налог, взимаемый в связи с применением патентной системы налогообложения</t>
  </si>
  <si>
    <t>Внутренние обороты (ст.251)</t>
  </si>
  <si>
    <t>ИТОГО консолидированный бюджет Нижнеломовского района (стр. 15=стр.12+стр.13-стр.14)</t>
  </si>
  <si>
    <t>Внутренние обороты</t>
  </si>
  <si>
    <t>Арендная плата за земельные участки</t>
  </si>
  <si>
    <t>Сельское хозяйство</t>
  </si>
  <si>
    <t>Здравоохранение</t>
  </si>
  <si>
    <t>Итого по сельским  поселениям</t>
  </si>
  <si>
    <t>Итого по сельским поселениям Нижнеломовского района</t>
  </si>
  <si>
    <t>Всего   консолид. бюджет (стр12+13-14)</t>
  </si>
  <si>
    <t>Доходы от продажи земельных участков</t>
  </si>
  <si>
    <t>План на 2017 год</t>
  </si>
  <si>
    <t xml:space="preserve">Анализ поступления налоговых и неналоговых доходов </t>
  </si>
  <si>
    <t>(тыс.руб.)</t>
  </si>
  <si>
    <t>Итого по сельским поселениям</t>
  </si>
  <si>
    <t>Начальник управления финансов администрации Нижнеломовского района            В.В.Панкова</t>
  </si>
  <si>
    <t>Числен-ность населе-ния, человек</t>
  </si>
  <si>
    <t>Числен-ность населе-ния,  человек</t>
  </si>
  <si>
    <t>План январь-сентябрь 2017 год</t>
  </si>
  <si>
    <t>% к январь-сентябрь 2017 г</t>
  </si>
  <si>
    <t>План на 2018 год</t>
  </si>
  <si>
    <t>темп роста 2018 к  2017  в  %</t>
  </si>
  <si>
    <t>темп роста 2017 к  2015  в  %</t>
  </si>
  <si>
    <t xml:space="preserve"> </t>
  </si>
  <si>
    <t>2018 год</t>
  </si>
  <si>
    <t>Итого по сельсоветам</t>
  </si>
  <si>
    <t>Доходы бюджета - ВСЕГО</t>
  </si>
  <si>
    <t>Первоначальный план на 2019 год</t>
  </si>
  <si>
    <t>План на 2019 год</t>
  </si>
  <si>
    <t>темп роста 2019 к  2018  в  %</t>
  </si>
  <si>
    <t xml:space="preserve">  План                      2019 год                     </t>
  </si>
  <si>
    <t xml:space="preserve">% исполнения                       к плану                       2019 года        </t>
  </si>
  <si>
    <t>2019 год</t>
  </si>
  <si>
    <t>План на 2019год</t>
  </si>
  <si>
    <t>по консолидированному бюджету Нижнеломовского района за январь-март 2019 года</t>
  </si>
  <si>
    <t xml:space="preserve">  План на                         январь-март 2019 года</t>
  </si>
  <si>
    <t xml:space="preserve">  Факт за                      январь-март 2019 года </t>
  </si>
  <si>
    <t>% исполнения                       к плану на              январь-март 2019 года</t>
  </si>
  <si>
    <t xml:space="preserve">  Факт за                       январь-март 2018 года </t>
  </si>
  <si>
    <t>Темп роста                 январь-март-июнь 2019 г.   к январь-март 2018 г.</t>
  </si>
  <si>
    <t>Объем фактических налоговых и неналоговых доходов (в расчете на 1 жителя) заянварь-март 2019 год   в разрезе муниципальных образований Нижнеломовского района</t>
  </si>
  <si>
    <t>Налоговые и неналоговые доходы январь-март (т.р.)</t>
  </si>
  <si>
    <t>Налоговые доходы январь-март (т.р.)</t>
  </si>
  <si>
    <t>Налоговые и неналоговые доходы январь-март  (т.р.)</t>
  </si>
  <si>
    <t>налоговые и неналоговые доходы январь-март (руб.)</t>
  </si>
  <si>
    <t>налоговые доходы январь-март (руб.)</t>
  </si>
  <si>
    <t>Остатки денежных средств на счетах муниципальных образований на 1.05.2019г.</t>
  </si>
  <si>
    <t>Анализ  местных  бюджетов по расходам на 01.05.2019 года</t>
  </si>
  <si>
    <t>План на январь-апрель 2019 год</t>
  </si>
  <si>
    <t>% к январю-апрелю 2019 г</t>
  </si>
  <si>
    <t xml:space="preserve">Анализ исполнения  консолидированного бюджета  Нижнеломовского района  за  период январь-апрель 2019 года </t>
  </si>
  <si>
    <t>План на   январь-апрель 2019 год</t>
  </si>
  <si>
    <t>Фактическое исполнение  за  январь-апрель 2018 год</t>
  </si>
  <si>
    <t>План на   январь-апрель2018год</t>
  </si>
  <si>
    <t>Фактическое исполнение  за  январь-апрель2017 год</t>
  </si>
  <si>
    <t>План на   январь-апрель-июль 2018год</t>
  </si>
  <si>
    <t>Фактическое исполнение  за  январь-апрель-июль 2017 год</t>
  </si>
  <si>
    <t>План на   январь-апрель2017год</t>
  </si>
  <si>
    <t>Фактическое исполнение  за  январь-апрель2015 год</t>
  </si>
  <si>
    <t>План на   январь-апрель-июль 2017год</t>
  </si>
  <si>
    <t>План на   январь-апрель-июль 2013год</t>
  </si>
  <si>
    <t>Фактическое исполнение  за  январь-апрель-июль 2012 год</t>
  </si>
  <si>
    <t>Анализ источников финансирования дефицита консолидированного бюджета Нижнеломовского района на 01.05.2019г.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</si>
</sst>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_-* #,##0.0_р_._-;\-* #,##0.0_р_._-;_-* &quot;-&quot;??_р_._-;_-@_-"/>
    <numFmt numFmtId="175" formatCode="_-* #,##0_р_._-;\-* #,##0_р_._-;_-* &quot;-&quot;??_р_._-;_-@_-"/>
    <numFmt numFmtId="176" formatCode="#,##0.000"/>
    <numFmt numFmtId="177" formatCode="#,##0.0000"/>
    <numFmt numFmtId="178" formatCode="0.000"/>
    <numFmt numFmtId="179" formatCode="#,##0.00_р_."/>
  </numFmts>
  <fonts count="27">
    <font>
      <sz val="10"/>
      <name val="Arial Cyr"/>
      <family val="0"/>
    </font>
    <font>
      <sz val="10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6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1"/>
      <name val="Times New Roman"/>
      <family val="1"/>
    </font>
    <font>
      <b/>
      <i/>
      <sz val="10"/>
      <name val="Arial Cyr"/>
      <family val="0"/>
    </font>
    <font>
      <sz val="12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7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right"/>
      <protection locked="0"/>
    </xf>
    <xf numFmtId="172" fontId="5" fillId="0" borderId="2" xfId="0" applyNumberFormat="1" applyFont="1" applyFill="1" applyBorder="1" applyAlignment="1" applyProtection="1">
      <alignment horizontal="right"/>
      <protection locked="0"/>
    </xf>
    <xf numFmtId="172" fontId="5" fillId="0" borderId="3" xfId="0" applyNumberFormat="1" applyFont="1" applyFill="1" applyBorder="1" applyAlignment="1" applyProtection="1">
      <alignment horizontal="right"/>
      <protection locked="0"/>
    </xf>
    <xf numFmtId="172" fontId="5" fillId="0" borderId="4" xfId="0" applyNumberFormat="1" applyFont="1" applyFill="1" applyBorder="1" applyAlignment="1" applyProtection="1">
      <alignment horizontal="right"/>
      <protection locked="0"/>
    </xf>
    <xf numFmtId="172" fontId="5" fillId="0" borderId="5" xfId="0" applyNumberFormat="1" applyFont="1" applyFill="1" applyBorder="1" applyAlignment="1" applyProtection="1">
      <alignment horizontal="right"/>
      <protection locked="0"/>
    </xf>
    <xf numFmtId="172" fontId="5" fillId="0" borderId="4" xfId="0" applyNumberFormat="1" applyFont="1" applyFill="1" applyBorder="1" applyAlignment="1">
      <alignment horizontal="right"/>
    </xf>
    <xf numFmtId="172" fontId="5" fillId="0" borderId="5" xfId="0" applyNumberFormat="1" applyFont="1" applyFill="1" applyBorder="1" applyAlignment="1">
      <alignment horizontal="right"/>
    </xf>
    <xf numFmtId="172" fontId="5" fillId="0" borderId="6" xfId="0" applyNumberFormat="1" applyFont="1" applyFill="1" applyBorder="1" applyAlignment="1" applyProtection="1">
      <alignment horizontal="right"/>
      <protection locked="0"/>
    </xf>
    <xf numFmtId="172" fontId="5" fillId="0" borderId="2" xfId="0" applyNumberFormat="1" applyFont="1" applyFill="1" applyBorder="1" applyAlignment="1">
      <alignment horizontal="right"/>
    </xf>
    <xf numFmtId="172" fontId="5" fillId="0" borderId="3" xfId="0" applyNumberFormat="1" applyFont="1" applyFill="1" applyBorder="1" applyAlignment="1">
      <alignment horizontal="right"/>
    </xf>
    <xf numFmtId="172" fontId="5" fillId="0" borderId="6" xfId="0" applyNumberFormat="1" applyFont="1" applyFill="1" applyBorder="1" applyAlignment="1">
      <alignment horizontal="right"/>
    </xf>
    <xf numFmtId="173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174" fontId="5" fillId="0" borderId="3" xfId="20" applyNumberFormat="1" applyFont="1" applyFill="1" applyBorder="1" applyAlignment="1">
      <alignment horizontal="right"/>
    </xf>
    <xf numFmtId="174" fontId="5" fillId="0" borderId="6" xfId="20" applyNumberFormat="1" applyFont="1" applyFill="1" applyBorder="1" applyAlignment="1">
      <alignment horizontal="right"/>
    </xf>
    <xf numFmtId="0" fontId="6" fillId="2" borderId="1" xfId="0" applyFont="1" applyFill="1" applyBorder="1" applyAlignment="1" applyProtection="1">
      <alignment horizontal="right"/>
      <protection locked="0"/>
    </xf>
    <xf numFmtId="172" fontId="5" fillId="2" borderId="3" xfId="0" applyNumberFormat="1" applyFont="1" applyFill="1" applyBorder="1" applyAlignment="1" applyProtection="1">
      <alignment horizontal="right"/>
      <protection locked="0"/>
    </xf>
    <xf numFmtId="172" fontId="5" fillId="2" borderId="4" xfId="0" applyNumberFormat="1" applyFont="1" applyFill="1" applyBorder="1" applyAlignment="1">
      <alignment horizontal="right"/>
    </xf>
    <xf numFmtId="172" fontId="5" fillId="2" borderId="5" xfId="0" applyNumberFormat="1" applyFont="1" applyFill="1" applyBorder="1" applyAlignment="1">
      <alignment horizontal="right"/>
    </xf>
    <xf numFmtId="172" fontId="5" fillId="2" borderId="2" xfId="0" applyNumberFormat="1" applyFont="1" applyFill="1" applyBorder="1" applyAlignment="1">
      <alignment horizontal="right"/>
    </xf>
    <xf numFmtId="172" fontId="5" fillId="2" borderId="3" xfId="0" applyNumberFormat="1" applyFont="1" applyFill="1" applyBorder="1" applyAlignment="1">
      <alignment horizontal="right"/>
    </xf>
    <xf numFmtId="172" fontId="5" fillId="2" borderId="6" xfId="0" applyNumberFormat="1" applyFont="1" applyFill="1" applyBorder="1" applyAlignment="1">
      <alignment horizontal="right"/>
    </xf>
    <xf numFmtId="173" fontId="5" fillId="2" borderId="3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172" fontId="5" fillId="2" borderId="5" xfId="0" applyNumberFormat="1" applyFont="1" applyFill="1" applyBorder="1" applyAlignment="1" applyProtection="1">
      <alignment horizontal="right"/>
      <protection locked="0"/>
    </xf>
    <xf numFmtId="0" fontId="5" fillId="2" borderId="6" xfId="0" applyFont="1" applyFill="1" applyBorder="1" applyAlignment="1">
      <alignment horizontal="right"/>
    </xf>
    <xf numFmtId="173" fontId="5" fillId="0" borderId="6" xfId="0" applyNumberFormat="1" applyFont="1" applyFill="1" applyBorder="1" applyAlignment="1">
      <alignment horizontal="right"/>
    </xf>
    <xf numFmtId="173" fontId="5" fillId="0" borderId="2" xfId="0" applyNumberFormat="1" applyFont="1" applyFill="1" applyBorder="1" applyAlignment="1">
      <alignment horizontal="right"/>
    </xf>
    <xf numFmtId="172" fontId="4" fillId="0" borderId="4" xfId="0" applyNumberFormat="1" applyFont="1" applyFill="1" applyBorder="1" applyAlignment="1">
      <alignment horizontal="right"/>
    </xf>
    <xf numFmtId="172" fontId="4" fillId="0" borderId="2" xfId="0" applyNumberFormat="1" applyFont="1" applyFill="1" applyBorder="1" applyAlignment="1" applyProtection="1">
      <alignment horizontal="right"/>
      <protection locked="0"/>
    </xf>
    <xf numFmtId="172" fontId="4" fillId="0" borderId="3" xfId="0" applyNumberFormat="1" applyFont="1" applyFill="1" applyBorder="1" applyAlignment="1" applyProtection="1">
      <alignment horizontal="right"/>
      <protection locked="0"/>
    </xf>
    <xf numFmtId="172" fontId="4" fillId="0" borderId="4" xfId="0" applyNumberFormat="1" applyFont="1" applyFill="1" applyBorder="1" applyAlignment="1" applyProtection="1">
      <alignment horizontal="right"/>
      <protection locked="0"/>
    </xf>
    <xf numFmtId="172" fontId="4" fillId="0" borderId="5" xfId="0" applyNumberFormat="1" applyFont="1" applyFill="1" applyBorder="1" applyAlignment="1" applyProtection="1">
      <alignment horizontal="right"/>
      <protection locked="0"/>
    </xf>
    <xf numFmtId="172" fontId="4" fillId="0" borderId="2" xfId="0" applyNumberFormat="1" applyFont="1" applyFill="1" applyBorder="1" applyAlignment="1">
      <alignment horizontal="right"/>
    </xf>
    <xf numFmtId="172" fontId="4" fillId="0" borderId="3" xfId="0" applyNumberFormat="1" applyFont="1" applyFill="1" applyBorder="1" applyAlignment="1">
      <alignment horizontal="right"/>
    </xf>
    <xf numFmtId="172" fontId="4" fillId="0" borderId="6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73" fontId="4" fillId="0" borderId="3" xfId="0" applyNumberFormat="1" applyFont="1" applyFill="1" applyBorder="1" applyAlignment="1">
      <alignment horizontal="right"/>
    </xf>
    <xf numFmtId="173" fontId="4" fillId="0" borderId="6" xfId="0" applyNumberFormat="1" applyFont="1" applyFill="1" applyBorder="1" applyAlignment="1">
      <alignment horizontal="right"/>
    </xf>
    <xf numFmtId="172" fontId="4" fillId="2" borderId="3" xfId="0" applyNumberFormat="1" applyFont="1" applyFill="1" applyBorder="1" applyAlignment="1" applyProtection="1">
      <alignment horizontal="right"/>
      <protection locked="0"/>
    </xf>
    <xf numFmtId="172" fontId="4" fillId="2" borderId="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7" xfId="0" applyFont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right"/>
    </xf>
    <xf numFmtId="0" fontId="14" fillId="0" borderId="3" xfId="0" applyFont="1" applyBorder="1" applyAlignment="1" applyProtection="1">
      <alignment/>
      <protection locked="0"/>
    </xf>
    <xf numFmtId="0" fontId="14" fillId="0" borderId="7" xfId="0" applyFont="1" applyBorder="1" applyAlignment="1">
      <alignment/>
    </xf>
    <xf numFmtId="0" fontId="15" fillId="0" borderId="2" xfId="0" applyFont="1" applyBorder="1" applyAlignment="1" applyProtection="1">
      <alignment horizontal="right"/>
      <protection locked="0"/>
    </xf>
    <xf numFmtId="172" fontId="12" fillId="0" borderId="3" xfId="0" applyNumberFormat="1" applyFont="1" applyBorder="1" applyAlignment="1">
      <alignment/>
    </xf>
    <xf numFmtId="172" fontId="12" fillId="0" borderId="4" xfId="0" applyNumberFormat="1" applyFont="1" applyBorder="1" applyAlignment="1">
      <alignment/>
    </xf>
    <xf numFmtId="173" fontId="12" fillId="0" borderId="3" xfId="0" applyNumberFormat="1" applyFont="1" applyBorder="1" applyAlignment="1">
      <alignment/>
    </xf>
    <xf numFmtId="0" fontId="12" fillId="0" borderId="3" xfId="0" applyFont="1" applyBorder="1" applyAlignment="1">
      <alignment/>
    </xf>
    <xf numFmtId="173" fontId="12" fillId="0" borderId="4" xfId="0" applyNumberFormat="1" applyFont="1" applyBorder="1" applyAlignment="1">
      <alignment/>
    </xf>
    <xf numFmtId="0" fontId="11" fillId="0" borderId="8" xfId="0" applyFont="1" applyBorder="1" applyAlignment="1">
      <alignment horizontal="right"/>
    </xf>
    <xf numFmtId="172" fontId="11" fillId="0" borderId="9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173" fontId="11" fillId="0" borderId="9" xfId="0" applyNumberFormat="1" applyFont="1" applyBorder="1" applyAlignment="1">
      <alignment/>
    </xf>
    <xf numFmtId="173" fontId="11" fillId="0" borderId="10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11" fillId="0" borderId="3" xfId="0" applyFont="1" applyBorder="1" applyAlignment="1">
      <alignment horizontal="right"/>
    </xf>
    <xf numFmtId="173" fontId="10" fillId="0" borderId="3" xfId="0" applyNumberFormat="1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9" xfId="18" applyFont="1" applyFill="1" applyBorder="1">
      <alignment/>
      <protection/>
    </xf>
    <xf numFmtId="0" fontId="3" fillId="0" borderId="3" xfId="18" applyFont="1" applyFill="1" applyBorder="1" applyAlignment="1">
      <alignment horizontal="centerContinuous" vertical="center" wrapText="1"/>
      <protection/>
    </xf>
    <xf numFmtId="0" fontId="1" fillId="0" borderId="3" xfId="18" applyFont="1" applyFill="1" applyBorder="1" applyAlignment="1">
      <alignment horizontal="centerContinuous"/>
      <protection/>
    </xf>
    <xf numFmtId="0" fontId="17" fillId="0" borderId="3" xfId="18" applyFont="1" applyFill="1" applyBorder="1" applyAlignment="1">
      <alignment horizontal="centerContinuous" vertical="center" wrapText="1"/>
      <protection/>
    </xf>
    <xf numFmtId="0" fontId="18" fillId="0" borderId="3" xfId="18" applyFont="1" applyFill="1" applyBorder="1" applyAlignment="1">
      <alignment horizontal="centerContinuous"/>
      <protection/>
    </xf>
    <xf numFmtId="0" fontId="19" fillId="0" borderId="11" xfId="18" applyFont="1" applyFill="1" applyBorder="1">
      <alignment/>
      <protection/>
    </xf>
    <xf numFmtId="0" fontId="20" fillId="0" borderId="3" xfId="18" applyFont="1" applyFill="1" applyBorder="1" applyAlignment="1">
      <alignment horizontal="center" vertical="center" wrapText="1"/>
      <protection/>
    </xf>
    <xf numFmtId="0" fontId="1" fillId="0" borderId="3" xfId="18" applyFont="1" applyBorder="1" applyAlignment="1">
      <alignment horizontal="center"/>
      <protection/>
    </xf>
    <xf numFmtId="172" fontId="1" fillId="0" borderId="3" xfId="17" applyNumberFormat="1" applyFont="1" applyFill="1" applyBorder="1" applyAlignment="1" quotePrefix="1">
      <alignment vertical="center"/>
      <protection/>
    </xf>
    <xf numFmtId="172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17" applyFont="1" applyFill="1">
      <alignment/>
      <protection/>
    </xf>
    <xf numFmtId="0" fontId="1" fillId="0" borderId="9" xfId="17" applyFont="1" applyFill="1" applyBorder="1">
      <alignment/>
      <protection/>
    </xf>
    <xf numFmtId="0" fontId="1" fillId="0" borderId="9" xfId="17" applyFont="1" applyFill="1" applyBorder="1" applyAlignment="1">
      <alignment vertical="justify" wrapText="1"/>
      <protection/>
    </xf>
    <xf numFmtId="0" fontId="4" fillId="0" borderId="3" xfId="17" applyFont="1" applyFill="1" applyBorder="1" applyAlignment="1">
      <alignment horizontal="centerContinuous" vertical="center" wrapText="1"/>
      <protection/>
    </xf>
    <xf numFmtId="0" fontId="3" fillId="0" borderId="3" xfId="17" applyFont="1" applyFill="1" applyBorder="1" applyAlignment="1">
      <alignment horizontal="centerContinuous"/>
      <protection/>
    </xf>
    <xf numFmtId="0" fontId="23" fillId="0" borderId="3" xfId="17" applyFont="1" applyFill="1" applyBorder="1" applyAlignment="1">
      <alignment horizontal="centerContinuous" vertical="center" wrapText="1"/>
      <protection/>
    </xf>
    <xf numFmtId="0" fontId="18" fillId="0" borderId="3" xfId="17" applyFont="1" applyFill="1" applyBorder="1" applyAlignment="1">
      <alignment horizontal="centerContinuous"/>
      <protection/>
    </xf>
    <xf numFmtId="0" fontId="5" fillId="0" borderId="11" xfId="17" applyFont="1" applyFill="1" applyBorder="1">
      <alignment/>
      <protection/>
    </xf>
    <xf numFmtId="0" fontId="5" fillId="0" borderId="9" xfId="17" applyFont="1" applyFill="1" applyBorder="1" applyAlignment="1">
      <alignment horizontal="center" vertical="center" wrapText="1"/>
      <protection/>
    </xf>
    <xf numFmtId="0" fontId="1" fillId="0" borderId="3" xfId="17" applyFont="1" applyFill="1" applyBorder="1" applyAlignment="1">
      <alignment horizontal="center"/>
      <protection/>
    </xf>
    <xf numFmtId="4" fontId="1" fillId="0" borderId="3" xfId="17" applyNumberFormat="1" applyFont="1" applyFill="1" applyBorder="1" applyAlignment="1" quotePrefix="1">
      <alignment vertical="center"/>
      <protection/>
    </xf>
    <xf numFmtId="1" fontId="1" fillId="0" borderId="6" xfId="17" applyNumberFormat="1" applyFont="1" applyFill="1" applyBorder="1">
      <alignment/>
      <protection/>
    </xf>
    <xf numFmtId="0" fontId="1" fillId="3" borderId="3" xfId="17" applyFont="1" applyFill="1" applyBorder="1" applyAlignment="1">
      <alignment horizontal="center"/>
      <protection/>
    </xf>
    <xf numFmtId="1" fontId="1" fillId="3" borderId="6" xfId="17" applyNumberFormat="1" applyFont="1" applyFill="1" applyBorder="1" applyAlignment="1">
      <alignment vertical="justify" wrapText="1"/>
      <protection/>
    </xf>
    <xf numFmtId="4" fontId="1" fillId="3" borderId="3" xfId="17" applyNumberFormat="1" applyFont="1" applyFill="1" applyBorder="1" applyAlignment="1" quotePrefix="1">
      <alignment vertical="center"/>
      <protection/>
    </xf>
    <xf numFmtId="0" fontId="1" fillId="0" borderId="3" xfId="17" applyFont="1" applyFill="1" applyBorder="1">
      <alignment/>
      <protection/>
    </xf>
    <xf numFmtId="0" fontId="3" fillId="0" borderId="3" xfId="0" applyFont="1" applyFill="1" applyBorder="1" applyAlignment="1">
      <alignment wrapText="1"/>
    </xf>
    <xf numFmtId="172" fontId="3" fillId="0" borderId="3" xfId="17" applyNumberFormat="1" applyFont="1" applyFill="1" applyBorder="1">
      <alignment/>
      <protection/>
    </xf>
    <xf numFmtId="0" fontId="10" fillId="0" borderId="0" xfId="17" applyFont="1" applyFill="1" applyAlignment="1">
      <alignment/>
      <protection/>
    </xf>
    <xf numFmtId="0" fontId="1" fillId="0" borderId="3" xfId="17" applyFont="1" applyBorder="1" applyAlignment="1">
      <alignment horizontal="center"/>
      <protection/>
    </xf>
    <xf numFmtId="1" fontId="1" fillId="0" borderId="12" xfId="17" applyNumberFormat="1" applyFont="1" applyFill="1" applyBorder="1">
      <alignment/>
      <protection/>
    </xf>
    <xf numFmtId="172" fontId="1" fillId="0" borderId="3" xfId="0" applyNumberFormat="1" applyFont="1" applyFill="1" applyBorder="1" applyAlignment="1" quotePrefix="1">
      <alignment/>
    </xf>
    <xf numFmtId="172" fontId="1" fillId="0" borderId="3" xfId="0" applyNumberFormat="1" applyFont="1" applyBorder="1" applyAlignment="1" quotePrefix="1">
      <alignment/>
    </xf>
    <xf numFmtId="0" fontId="3" fillId="0" borderId="3" xfId="17" applyFont="1" applyFill="1" applyBorder="1">
      <alignment/>
      <protection/>
    </xf>
    <xf numFmtId="172" fontId="3" fillId="0" borderId="3" xfId="0" applyNumberFormat="1" applyFont="1" applyFill="1" applyBorder="1" applyAlignment="1" quotePrefix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7" fillId="0" borderId="13" xfId="0" applyFont="1" applyBorder="1" applyAlignment="1">
      <alignment horizontal="right"/>
    </xf>
    <xf numFmtId="173" fontId="5" fillId="0" borderId="0" xfId="0" applyNumberFormat="1" applyFont="1" applyFill="1" applyAlignment="1">
      <alignment horizontal="right"/>
    </xf>
    <xf numFmtId="0" fontId="7" fillId="2" borderId="13" xfId="0" applyFont="1" applyFill="1" applyBorder="1" applyAlignment="1">
      <alignment horizontal="right"/>
    </xf>
    <xf numFmtId="173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" fillId="4" borderId="3" xfId="17" applyFont="1" applyFill="1" applyBorder="1" applyAlignment="1">
      <alignment horizontal="center"/>
      <protection/>
    </xf>
    <xf numFmtId="1" fontId="1" fillId="4" borderId="6" xfId="17" applyNumberFormat="1" applyFont="1" applyFill="1" applyBorder="1" applyAlignment="1">
      <alignment vertical="justify"/>
      <protection/>
    </xf>
    <xf numFmtId="4" fontId="1" fillId="4" borderId="3" xfId="17" applyNumberFormat="1" applyFont="1" applyFill="1" applyBorder="1" applyAlignment="1" quotePrefix="1">
      <alignment vertical="center"/>
      <protection/>
    </xf>
    <xf numFmtId="172" fontId="1" fillId="4" borderId="3" xfId="17" applyNumberFormat="1" applyFont="1" applyFill="1" applyBorder="1" applyAlignment="1" quotePrefix="1">
      <alignment vertical="center"/>
      <protection/>
    </xf>
    <xf numFmtId="0" fontId="0" fillId="4" borderId="0" xfId="0" applyFill="1" applyAlignment="1">
      <alignment/>
    </xf>
    <xf numFmtId="172" fontId="1" fillId="3" borderId="3" xfId="17" applyNumberFormat="1" applyFont="1" applyFill="1" applyBorder="1" applyAlignment="1" quotePrefix="1">
      <alignment vertical="center"/>
      <protection/>
    </xf>
    <xf numFmtId="0" fontId="25" fillId="0" borderId="0" xfId="0" applyFont="1" applyAlignment="1">
      <alignment/>
    </xf>
    <xf numFmtId="172" fontId="5" fillId="0" borderId="8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/>
    </xf>
    <xf numFmtId="172" fontId="1" fillId="2" borderId="3" xfId="0" applyNumberFormat="1" applyFont="1" applyFill="1" applyBorder="1" applyAlignment="1">
      <alignment/>
    </xf>
    <xf numFmtId="1" fontId="1" fillId="2" borderId="6" xfId="0" applyNumberFormat="1" applyFont="1" applyFill="1" applyBorder="1" applyAlignment="1">
      <alignment/>
    </xf>
    <xf numFmtId="172" fontId="1" fillId="0" borderId="3" xfId="0" applyNumberFormat="1" applyFont="1" applyFill="1" applyBorder="1" applyAlignment="1">
      <alignment/>
    </xf>
    <xf numFmtId="0" fontId="22" fillId="5" borderId="3" xfId="0" applyFont="1" applyFill="1" applyBorder="1" applyAlignment="1">
      <alignment/>
    </xf>
    <xf numFmtId="0" fontId="3" fillId="5" borderId="3" xfId="0" applyFont="1" applyFill="1" applyBorder="1" applyAlignment="1">
      <alignment wrapText="1"/>
    </xf>
    <xf numFmtId="172" fontId="22" fillId="5" borderId="3" xfId="0" applyNumberFormat="1" applyFont="1" applyFill="1" applyBorder="1" applyAlignment="1">
      <alignment/>
    </xf>
    <xf numFmtId="172" fontId="3" fillId="5" borderId="3" xfId="0" applyNumberFormat="1" applyFont="1" applyFill="1" applyBorder="1" applyAlignment="1">
      <alignment/>
    </xf>
    <xf numFmtId="172" fontId="1" fillId="5" borderId="3" xfId="0" applyNumberFormat="1" applyFont="1" applyFill="1" applyBorder="1" applyAlignment="1">
      <alignment/>
    </xf>
    <xf numFmtId="0" fontId="21" fillId="5" borderId="3" xfId="0" applyFont="1" applyFill="1" applyBorder="1" applyAlignment="1">
      <alignment/>
    </xf>
    <xf numFmtId="0" fontId="21" fillId="5" borderId="3" xfId="18" applyFont="1" applyFill="1" applyBorder="1" applyAlignment="1">
      <alignment wrapText="1"/>
      <protection/>
    </xf>
    <xf numFmtId="172" fontId="3" fillId="5" borderId="3" xfId="17" applyNumberFormat="1" applyFont="1" applyFill="1" applyBorder="1" applyAlignment="1" quotePrefix="1">
      <alignment vertical="center"/>
      <protection/>
    </xf>
    <xf numFmtId="0" fontId="22" fillId="5" borderId="3" xfId="0" applyNumberFormat="1" applyFont="1" applyFill="1" applyBorder="1" applyAlignment="1">
      <alignment/>
    </xf>
    <xf numFmtId="173" fontId="22" fillId="5" borderId="3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172" fontId="4" fillId="0" borderId="9" xfId="0" applyNumberFormat="1" applyFont="1" applyFill="1" applyBorder="1" applyAlignment="1" applyProtection="1">
      <alignment horizontal="right"/>
      <protection locked="0"/>
    </xf>
    <xf numFmtId="172" fontId="5" fillId="0" borderId="9" xfId="0" applyNumberFormat="1" applyFont="1" applyFill="1" applyBorder="1" applyAlignment="1" applyProtection="1">
      <alignment horizontal="right"/>
      <protection locked="0"/>
    </xf>
    <xf numFmtId="172" fontId="5" fillId="0" borderId="10" xfId="0" applyNumberFormat="1" applyFont="1" applyFill="1" applyBorder="1" applyAlignment="1" applyProtection="1">
      <alignment horizontal="right"/>
      <protection locked="0"/>
    </xf>
    <xf numFmtId="172" fontId="5" fillId="0" borderId="16" xfId="0" applyNumberFormat="1" applyFont="1" applyFill="1" applyBorder="1" applyAlignment="1" applyProtection="1">
      <alignment horizontal="right"/>
      <protection locked="0"/>
    </xf>
    <xf numFmtId="0" fontId="5" fillId="0" borderId="9" xfId="0" applyFont="1" applyFill="1" applyBorder="1" applyAlignment="1">
      <alignment horizontal="right"/>
    </xf>
    <xf numFmtId="172" fontId="5" fillId="0" borderId="9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 applyProtection="1">
      <alignment horizontal="right"/>
      <protection locked="0"/>
    </xf>
    <xf numFmtId="172" fontId="5" fillId="0" borderId="8" xfId="0" applyNumberFormat="1" applyFont="1" applyFill="1" applyBorder="1" applyAlignment="1" applyProtection="1">
      <alignment horizontal="right"/>
      <protection locked="0"/>
    </xf>
    <xf numFmtId="173" fontId="5" fillId="0" borderId="9" xfId="0" applyNumberFormat="1" applyFont="1" applyFill="1" applyBorder="1" applyAlignment="1">
      <alignment horizontal="right"/>
    </xf>
    <xf numFmtId="172" fontId="5" fillId="0" borderId="9" xfId="0" applyNumberFormat="1" applyFont="1" applyFill="1" applyBorder="1" applyAlignment="1" applyProtection="1">
      <alignment horizontal="right" wrapText="1"/>
      <protection locked="0"/>
    </xf>
    <xf numFmtId="0" fontId="5" fillId="0" borderId="17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 horizontal="right"/>
    </xf>
    <xf numFmtId="172" fontId="5" fillId="0" borderId="16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right"/>
    </xf>
    <xf numFmtId="172" fontId="5" fillId="0" borderId="1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172" fontId="4" fillId="0" borderId="0" xfId="0" applyNumberFormat="1" applyFont="1" applyFill="1" applyBorder="1" applyAlignment="1" applyProtection="1">
      <alignment horizontal="right"/>
      <protection locked="0"/>
    </xf>
    <xf numFmtId="172" fontId="4" fillId="0" borderId="0" xfId="0" applyNumberFormat="1" applyFont="1" applyFill="1" applyBorder="1" applyAlignment="1">
      <alignment horizontal="right" wrapText="1"/>
    </xf>
    <xf numFmtId="172" fontId="4" fillId="0" borderId="0" xfId="0" applyNumberFormat="1" applyFont="1" applyFill="1" applyBorder="1" applyAlignment="1" applyProtection="1">
      <alignment horizontal="right" wrapText="1"/>
      <protection locked="0"/>
    </xf>
    <xf numFmtId="172" fontId="4" fillId="0" borderId="0" xfId="0" applyNumberFormat="1" applyFont="1" applyFill="1" applyBorder="1" applyAlignment="1" applyProtection="1">
      <alignment horizontal="right"/>
      <protection/>
    </xf>
    <xf numFmtId="172" fontId="5" fillId="0" borderId="0" xfId="0" applyNumberFormat="1" applyFont="1" applyFill="1" applyBorder="1" applyAlignment="1" applyProtection="1">
      <alignment horizontal="right"/>
      <protection locked="0"/>
    </xf>
    <xf numFmtId="173" fontId="4" fillId="0" borderId="0" xfId="0" applyNumberFormat="1" applyFont="1" applyFill="1" applyBorder="1" applyAlignment="1">
      <alignment horizontal="right" wrapText="1"/>
    </xf>
    <xf numFmtId="172" fontId="5" fillId="0" borderId="0" xfId="0" applyNumberFormat="1" applyFont="1" applyFill="1" applyBorder="1" applyAlignment="1" applyProtection="1">
      <alignment horizontal="right" wrapText="1"/>
      <protection locked="0"/>
    </xf>
    <xf numFmtId="172" fontId="4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173" fontId="10" fillId="0" borderId="9" xfId="0" applyNumberFormat="1" applyFont="1" applyBorder="1" applyAlignment="1">
      <alignment vertical="center" wrapText="1"/>
    </xf>
    <xf numFmtId="0" fontId="6" fillId="0" borderId="14" xfId="0" applyFont="1" applyFill="1" applyBorder="1" applyAlignment="1" applyProtection="1">
      <alignment horizontal="right"/>
      <protection locked="0"/>
    </xf>
    <xf numFmtId="0" fontId="7" fillId="0" borderId="15" xfId="0" applyFont="1" applyBorder="1" applyAlignment="1">
      <alignment horizontal="right"/>
    </xf>
    <xf numFmtId="173" fontId="5" fillId="0" borderId="17" xfId="0" applyNumberFormat="1" applyFont="1" applyFill="1" applyBorder="1" applyAlignment="1">
      <alignment horizontal="right"/>
    </xf>
    <xf numFmtId="173" fontId="5" fillId="0" borderId="8" xfId="0" applyNumberFormat="1" applyFont="1" applyFill="1" applyBorder="1" applyAlignment="1">
      <alignment horizontal="right"/>
    </xf>
    <xf numFmtId="172" fontId="5" fillId="2" borderId="9" xfId="0" applyNumberFormat="1" applyFont="1" applyFill="1" applyBorder="1" applyAlignment="1" applyProtection="1">
      <alignment horizontal="right"/>
      <protection locked="0"/>
    </xf>
    <xf numFmtId="172" fontId="5" fillId="2" borderId="17" xfId="0" applyNumberFormat="1" applyFont="1" applyFill="1" applyBorder="1" applyAlignment="1">
      <alignment horizontal="right"/>
    </xf>
    <xf numFmtId="172" fontId="5" fillId="2" borderId="8" xfId="0" applyNumberFormat="1" applyFont="1" applyFill="1" applyBorder="1" applyAlignment="1">
      <alignment horizontal="right"/>
    </xf>
    <xf numFmtId="0" fontId="6" fillId="0" borderId="3" xfId="0" applyFont="1" applyFill="1" applyBorder="1" applyAlignment="1" applyProtection="1">
      <alignment horizontal="right"/>
      <protection locked="0"/>
    </xf>
    <xf numFmtId="0" fontId="7" fillId="0" borderId="6" xfId="0" applyFont="1" applyFill="1" applyBorder="1" applyAlignment="1" applyProtection="1">
      <alignment horizontal="right" wrapText="1"/>
      <protection locked="0"/>
    </xf>
    <xf numFmtId="172" fontId="4" fillId="0" borderId="6" xfId="0" applyNumberFormat="1" applyFont="1" applyFill="1" applyBorder="1" applyAlignment="1" applyProtection="1">
      <alignment horizontal="right"/>
      <protection locked="0"/>
    </xf>
    <xf numFmtId="172" fontId="4" fillId="0" borderId="5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72" fontId="5" fillId="0" borderId="11" xfId="0" applyNumberFormat="1" applyFont="1" applyFill="1" applyBorder="1" applyAlignment="1" applyProtection="1">
      <alignment horizontal="right"/>
      <protection locked="0"/>
    </xf>
    <xf numFmtId="172" fontId="5" fillId="0" borderId="19" xfId="0" applyNumberFormat="1" applyFont="1" applyFill="1" applyBorder="1" applyAlignment="1" applyProtection="1">
      <alignment horizontal="right"/>
      <protection locked="0"/>
    </xf>
    <xf numFmtId="1" fontId="3" fillId="2" borderId="6" xfId="0" applyNumberFormat="1" applyFont="1" applyFill="1" applyBorder="1" applyAlignment="1">
      <alignment/>
    </xf>
    <xf numFmtId="172" fontId="3" fillId="2" borderId="3" xfId="0" applyNumberFormat="1" applyFont="1" applyFill="1" applyBorder="1" applyAlignment="1">
      <alignment/>
    </xf>
    <xf numFmtId="0" fontId="21" fillId="2" borderId="3" xfId="0" applyFont="1" applyFill="1" applyBorder="1" applyAlignment="1">
      <alignment/>
    </xf>
    <xf numFmtId="0" fontId="0" fillId="2" borderId="0" xfId="0" applyFill="1" applyAlignment="1">
      <alignment/>
    </xf>
    <xf numFmtId="176" fontId="4" fillId="0" borderId="3" xfId="0" applyNumberFormat="1" applyFont="1" applyFill="1" applyBorder="1" applyAlignment="1">
      <alignment horizontal="right"/>
    </xf>
    <xf numFmtId="172" fontId="24" fillId="2" borderId="3" xfId="17" applyNumberFormat="1" applyFont="1" applyFill="1" applyBorder="1" applyAlignment="1" quotePrefix="1">
      <alignment vertical="center"/>
      <protection/>
    </xf>
    <xf numFmtId="172" fontId="24" fillId="2" borderId="3" xfId="0" applyNumberFormat="1" applyFont="1" applyFill="1" applyBorder="1" applyAlignment="1">
      <alignment/>
    </xf>
    <xf numFmtId="172" fontId="13" fillId="2" borderId="3" xfId="0" applyNumberFormat="1" applyFont="1" applyFill="1" applyBorder="1" applyAlignment="1">
      <alignment/>
    </xf>
    <xf numFmtId="172" fontId="13" fillId="5" borderId="3" xfId="0" applyNumberFormat="1" applyFont="1" applyFill="1" applyBorder="1" applyAlignment="1">
      <alignment/>
    </xf>
    <xf numFmtId="172" fontId="24" fillId="5" borderId="3" xfId="0" applyNumberFormat="1" applyFont="1" applyFill="1" applyBorder="1" applyAlignment="1">
      <alignment/>
    </xf>
    <xf numFmtId="172" fontId="13" fillId="2" borderId="3" xfId="17" applyNumberFormat="1" applyFont="1" applyFill="1" applyBorder="1" applyAlignment="1" quotePrefix="1">
      <alignment vertical="center"/>
      <protection/>
    </xf>
    <xf numFmtId="0" fontId="26" fillId="0" borderId="0" xfId="0" applyFont="1" applyAlignment="1" applyProtection="1">
      <alignment horizontal="fill"/>
      <protection locked="0"/>
    </xf>
    <xf numFmtId="0" fontId="2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20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 horizontal="left"/>
      <protection locked="0"/>
    </xf>
    <xf numFmtId="172" fontId="6" fillId="0" borderId="3" xfId="0" applyNumberFormat="1" applyFont="1" applyFill="1" applyBorder="1" applyAlignment="1" applyProtection="1">
      <alignment horizontal="right" vertical="center"/>
      <protection locked="0"/>
    </xf>
    <xf numFmtId="172" fontId="26" fillId="6" borderId="3" xfId="0" applyNumberFormat="1" applyFont="1" applyFill="1" applyBorder="1" applyAlignment="1" applyProtection="1">
      <alignment vertical="center"/>
      <protection locked="0"/>
    </xf>
    <xf numFmtId="173" fontId="26" fillId="6" borderId="21" xfId="0" applyNumberFormat="1" applyFont="1" applyFill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 wrapText="1"/>
      <protection locked="0"/>
    </xf>
    <xf numFmtId="172" fontId="10" fillId="0" borderId="3" xfId="0" applyNumberFormat="1" applyFont="1" applyFill="1" applyBorder="1" applyAlignment="1" applyProtection="1">
      <alignment horizontal="right" vertical="center"/>
      <protection locked="0"/>
    </xf>
    <xf numFmtId="172" fontId="8" fillId="6" borderId="3" xfId="0" applyNumberFormat="1" applyFont="1" applyFill="1" applyBorder="1" applyAlignment="1" applyProtection="1">
      <alignment vertical="center"/>
      <protection locked="0"/>
    </xf>
    <xf numFmtId="173" fontId="8" fillId="6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/>
    </xf>
    <xf numFmtId="0" fontId="8" fillId="0" borderId="22" xfId="0" applyFont="1" applyBorder="1" applyAlignment="1" applyProtection="1">
      <alignment horizontal="left"/>
      <protection locked="0"/>
    </xf>
    <xf numFmtId="172" fontId="26" fillId="6" borderId="23" xfId="0" applyNumberFormat="1" applyFont="1" applyFill="1" applyBorder="1" applyAlignment="1" applyProtection="1">
      <alignment vertical="center"/>
      <protection locked="0"/>
    </xf>
    <xf numFmtId="173" fontId="26" fillId="6" borderId="24" xfId="0" applyNumberFormat="1" applyFont="1" applyFill="1" applyBorder="1" applyAlignment="1" applyProtection="1">
      <alignment vertical="center"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172" fontId="26" fillId="6" borderId="27" xfId="0" applyNumberFormat="1" applyFont="1" applyFill="1" applyBorder="1" applyAlignment="1" applyProtection="1">
      <alignment vertical="center"/>
      <protection locked="0"/>
    </xf>
    <xf numFmtId="173" fontId="26" fillId="6" borderId="26" xfId="0" applyNumberFormat="1" applyFont="1" applyFill="1" applyBorder="1" applyAlignment="1" applyProtection="1">
      <alignment horizontal="righ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172" fontId="26" fillId="6" borderId="29" xfId="0" applyNumberFormat="1" applyFont="1" applyFill="1" applyBorder="1" applyAlignment="1" applyProtection="1">
      <alignment vertical="center"/>
      <protection locked="0"/>
    </xf>
    <xf numFmtId="173" fontId="26" fillId="6" borderId="30" xfId="0" applyNumberFormat="1" applyFont="1" applyFill="1" applyBorder="1" applyAlignment="1" applyProtection="1">
      <alignment horizontal="right" vertical="center"/>
      <protection locked="0"/>
    </xf>
    <xf numFmtId="0" fontId="8" fillId="0" borderId="30" xfId="0" applyFont="1" applyBorder="1" applyAlignment="1" applyProtection="1">
      <alignment horizontal="left"/>
      <protection locked="0"/>
    </xf>
    <xf numFmtId="172" fontId="10" fillId="0" borderId="28" xfId="0" applyNumberFormat="1" applyFont="1" applyBorder="1" applyAlignment="1">
      <alignment vertical="center"/>
    </xf>
    <xf numFmtId="172" fontId="8" fillId="6" borderId="29" xfId="0" applyNumberFormat="1" applyFont="1" applyFill="1" applyBorder="1" applyAlignment="1" applyProtection="1">
      <alignment vertical="center"/>
      <protection locked="0"/>
    </xf>
    <xf numFmtId="173" fontId="8" fillId="6" borderId="30" xfId="0" applyNumberFormat="1" applyFont="1" applyFill="1" applyBorder="1" applyAlignment="1" applyProtection="1">
      <alignment horizontal="right" vertical="center"/>
      <protection locked="0"/>
    </xf>
    <xf numFmtId="172" fontId="6" fillId="0" borderId="0" xfId="0" applyNumberFormat="1" applyFont="1" applyFill="1" applyBorder="1" applyAlignment="1" applyProtection="1">
      <alignment horizontal="center" vertical="center"/>
      <protection locked="0"/>
    </xf>
    <xf numFmtId="172" fontId="10" fillId="0" borderId="0" xfId="0" applyNumberFormat="1" applyFont="1" applyFill="1" applyBorder="1" applyAlignment="1">
      <alignment horizontal="center" wrapText="1"/>
    </xf>
    <xf numFmtId="172" fontId="3" fillId="0" borderId="3" xfId="17" applyNumberFormat="1" applyFont="1" applyFill="1" applyBorder="1" applyAlignment="1">
      <alignment/>
      <protection/>
    </xf>
    <xf numFmtId="173" fontId="5" fillId="0" borderId="5" xfId="0" applyNumberFormat="1" applyFont="1" applyFill="1" applyBorder="1" applyAlignment="1">
      <alignment horizontal="right"/>
    </xf>
    <xf numFmtId="172" fontId="24" fillId="2" borderId="3" xfId="17" applyNumberFormat="1" applyFont="1" applyFill="1" applyBorder="1" applyAlignment="1">
      <alignment vertical="center"/>
      <protection/>
    </xf>
    <xf numFmtId="1" fontId="1" fillId="0" borderId="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2" fontId="5" fillId="0" borderId="9" xfId="0" applyNumberFormat="1" applyFont="1" applyFill="1" applyBorder="1" applyAlignment="1">
      <alignment horizontal="right"/>
    </xf>
    <xf numFmtId="172" fontId="13" fillId="2" borderId="3" xfId="17" applyNumberFormat="1" applyFont="1" applyFill="1" applyBorder="1" applyAlignment="1">
      <alignment vertical="center"/>
      <protection/>
    </xf>
    <xf numFmtId="172" fontId="5" fillId="6" borderId="3" xfId="0" applyNumberFormat="1" applyFont="1" applyFill="1" applyBorder="1" applyAlignment="1" applyProtection="1">
      <alignment horizontal="right"/>
      <protection locked="0"/>
    </xf>
    <xf numFmtId="172" fontId="5" fillId="6" borderId="9" xfId="0" applyNumberFormat="1" applyFont="1" applyFill="1" applyBorder="1" applyAlignment="1" applyProtection="1">
      <alignment horizontal="right"/>
      <protection locked="0"/>
    </xf>
    <xf numFmtId="172" fontId="4" fillId="6" borderId="3" xfId="0" applyNumberFormat="1" applyFont="1" applyFill="1" applyBorder="1" applyAlignment="1" applyProtection="1">
      <alignment horizontal="right"/>
      <protection locked="0"/>
    </xf>
    <xf numFmtId="172" fontId="5" fillId="6" borderId="11" xfId="0" applyNumberFormat="1" applyFont="1" applyFill="1" applyBorder="1" applyAlignment="1" applyProtection="1">
      <alignment horizontal="right"/>
      <protection locked="0"/>
    </xf>
    <xf numFmtId="178" fontId="5" fillId="0" borderId="9" xfId="0" applyNumberFormat="1" applyFont="1" applyFill="1" applyBorder="1" applyAlignment="1">
      <alignment horizontal="right"/>
    </xf>
    <xf numFmtId="0" fontId="4" fillId="7" borderId="1" xfId="0" applyFont="1" applyFill="1" applyBorder="1" applyAlignment="1">
      <alignment horizontal="right"/>
    </xf>
    <xf numFmtId="0" fontId="7" fillId="7" borderId="13" xfId="0" applyFont="1" applyFill="1" applyBorder="1" applyAlignment="1">
      <alignment horizontal="right"/>
    </xf>
    <xf numFmtId="172" fontId="4" fillId="7" borderId="2" xfId="0" applyNumberFormat="1" applyFont="1" applyFill="1" applyBorder="1" applyAlignment="1" applyProtection="1">
      <alignment horizontal="right"/>
      <protection locked="0"/>
    </xf>
    <xf numFmtId="172" fontId="4" fillId="7" borderId="3" xfId="0" applyNumberFormat="1" applyFont="1" applyFill="1" applyBorder="1" applyAlignment="1" applyProtection="1">
      <alignment horizontal="right"/>
      <protection locked="0"/>
    </xf>
    <xf numFmtId="172" fontId="4" fillId="7" borderId="6" xfId="0" applyNumberFormat="1" applyFont="1" applyFill="1" applyBorder="1" applyAlignment="1" applyProtection="1">
      <alignment horizontal="right"/>
      <protection locked="0"/>
    </xf>
    <xf numFmtId="172" fontId="4" fillId="7" borderId="4" xfId="0" applyNumberFormat="1" applyFont="1" applyFill="1" applyBorder="1" applyAlignment="1" applyProtection="1">
      <alignment horizontal="right"/>
      <protection locked="0"/>
    </xf>
    <xf numFmtId="172" fontId="4" fillId="7" borderId="5" xfId="0" applyNumberFormat="1" applyFont="1" applyFill="1" applyBorder="1" applyAlignment="1" applyProtection="1">
      <alignment horizontal="right"/>
      <protection locked="0"/>
    </xf>
    <xf numFmtId="0" fontId="4" fillId="7" borderId="3" xfId="0" applyFont="1" applyFill="1" applyBorder="1" applyAlignment="1">
      <alignment horizontal="right"/>
    </xf>
    <xf numFmtId="173" fontId="4" fillId="7" borderId="3" xfId="0" applyNumberFormat="1" applyFont="1" applyFill="1" applyBorder="1" applyAlignment="1">
      <alignment horizontal="right"/>
    </xf>
    <xf numFmtId="172" fontId="4" fillId="7" borderId="3" xfId="0" applyNumberFormat="1" applyFont="1" applyFill="1" applyBorder="1" applyAlignment="1" applyProtection="1">
      <alignment horizontal="right" wrapText="1"/>
      <protection locked="0"/>
    </xf>
    <xf numFmtId="0" fontId="4" fillId="7" borderId="4" xfId="0" applyFont="1" applyFill="1" applyBorder="1" applyAlignment="1">
      <alignment horizontal="right"/>
    </xf>
    <xf numFmtId="0" fontId="4" fillId="7" borderId="2" xfId="0" applyFont="1" applyFill="1" applyBorder="1" applyAlignment="1">
      <alignment horizontal="right"/>
    </xf>
    <xf numFmtId="172" fontId="4" fillId="7" borderId="3" xfId="0" applyNumberFormat="1" applyFont="1" applyFill="1" applyBorder="1" applyAlignment="1">
      <alignment horizontal="right"/>
    </xf>
    <xf numFmtId="172" fontId="4" fillId="7" borderId="4" xfId="0" applyNumberFormat="1" applyFont="1" applyFill="1" applyBorder="1" applyAlignment="1">
      <alignment horizontal="right"/>
    </xf>
    <xf numFmtId="172" fontId="4" fillId="7" borderId="5" xfId="0" applyNumberFormat="1" applyFont="1" applyFill="1" applyBorder="1" applyAlignment="1">
      <alignment horizontal="right"/>
    </xf>
    <xf numFmtId="0" fontId="4" fillId="7" borderId="23" xfId="0" applyFont="1" applyFill="1" applyBorder="1" applyAlignment="1">
      <alignment horizontal="right"/>
    </xf>
    <xf numFmtId="172" fontId="4" fillId="7" borderId="6" xfId="0" applyNumberFormat="1" applyFont="1" applyFill="1" applyBorder="1" applyAlignment="1">
      <alignment horizontal="right"/>
    </xf>
    <xf numFmtId="0" fontId="4" fillId="7" borderId="6" xfId="0" applyFont="1" applyFill="1" applyBorder="1" applyAlignment="1">
      <alignment horizontal="right"/>
    </xf>
    <xf numFmtId="178" fontId="4" fillId="7" borderId="2" xfId="0" applyNumberFormat="1" applyFont="1" applyFill="1" applyBorder="1" applyAlignment="1">
      <alignment horizontal="right"/>
    </xf>
    <xf numFmtId="172" fontId="5" fillId="7" borderId="11" xfId="0" applyNumberFormat="1" applyFont="1" applyFill="1" applyBorder="1" applyAlignment="1" applyProtection="1">
      <alignment horizontal="right"/>
      <protection locked="0"/>
    </xf>
    <xf numFmtId="172" fontId="4" fillId="7" borderId="31" xfId="0" applyNumberFormat="1" applyFont="1" applyFill="1" applyBorder="1" applyAlignment="1">
      <alignment horizontal="right" wrapText="1"/>
    </xf>
    <xf numFmtId="172" fontId="4" fillId="7" borderId="2" xfId="0" applyNumberFormat="1" applyFont="1" applyFill="1" applyBorder="1" applyAlignment="1">
      <alignment horizontal="right"/>
    </xf>
    <xf numFmtId="173" fontId="4" fillId="7" borderId="2" xfId="0" applyNumberFormat="1" applyFont="1" applyFill="1" applyBorder="1" applyAlignment="1">
      <alignment horizontal="right"/>
    </xf>
    <xf numFmtId="172" fontId="5" fillId="7" borderId="4" xfId="0" applyNumberFormat="1" applyFont="1" applyFill="1" applyBorder="1" applyAlignment="1">
      <alignment horizontal="right"/>
    </xf>
    <xf numFmtId="0" fontId="4" fillId="7" borderId="5" xfId="0" applyFont="1" applyFill="1" applyBorder="1" applyAlignment="1">
      <alignment horizontal="right"/>
    </xf>
    <xf numFmtId="0" fontId="4" fillId="7" borderId="0" xfId="0" applyFont="1" applyFill="1" applyAlignment="1">
      <alignment horizontal="right"/>
    </xf>
    <xf numFmtId="172" fontId="5" fillId="6" borderId="18" xfId="0" applyNumberFormat="1" applyFont="1" applyFill="1" applyBorder="1" applyAlignment="1" applyProtection="1">
      <alignment horizontal="right"/>
      <protection locked="0"/>
    </xf>
    <xf numFmtId="172" fontId="5" fillId="6" borderId="4" xfId="0" applyNumberFormat="1" applyFont="1" applyFill="1" applyBorder="1" applyAlignment="1" applyProtection="1">
      <alignment horizontal="right"/>
      <protection locked="0"/>
    </xf>
    <xf numFmtId="172" fontId="4" fillId="2" borderId="3" xfId="0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172" fontId="5" fillId="0" borderId="7" xfId="0" applyNumberFormat="1" applyFont="1" applyFill="1" applyBorder="1" applyAlignment="1">
      <alignment horizontal="right"/>
    </xf>
    <xf numFmtId="172" fontId="5" fillId="2" borderId="7" xfId="0" applyNumberFormat="1" applyFont="1" applyFill="1" applyBorder="1" applyAlignment="1">
      <alignment horizontal="right"/>
    </xf>
    <xf numFmtId="172" fontId="5" fillId="0" borderId="32" xfId="0" applyNumberFormat="1" applyFont="1" applyFill="1" applyBorder="1" applyAlignment="1">
      <alignment horizontal="right"/>
    </xf>
    <xf numFmtId="0" fontId="4" fillId="7" borderId="7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172" fontId="4" fillId="0" borderId="7" xfId="0" applyNumberFormat="1" applyFont="1" applyFill="1" applyBorder="1" applyAlignment="1">
      <alignment horizontal="right"/>
    </xf>
    <xf numFmtId="172" fontId="4" fillId="7" borderId="7" xfId="0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>
      <alignment horizontal="right"/>
    </xf>
    <xf numFmtId="172" fontId="5" fillId="0" borderId="3" xfId="0" applyNumberFormat="1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172" fontId="4" fillId="2" borderId="31" xfId="0" applyNumberFormat="1" applyFont="1" applyFill="1" applyBorder="1" applyAlignment="1">
      <alignment horizontal="right"/>
    </xf>
    <xf numFmtId="172" fontId="5" fillId="7" borderId="3" xfId="0" applyNumberFormat="1" applyFont="1" applyFill="1" applyBorder="1" applyAlignment="1" applyProtection="1">
      <alignment horizontal="right"/>
      <protection locked="0"/>
    </xf>
    <xf numFmtId="172" fontId="5" fillId="7" borderId="4" xfId="0" applyNumberFormat="1" applyFont="1" applyFill="1" applyBorder="1" applyAlignment="1" applyProtection="1">
      <alignment horizontal="right"/>
      <protection locked="0"/>
    </xf>
    <xf numFmtId="172" fontId="5" fillId="7" borderId="9" xfId="0" applyNumberFormat="1" applyFont="1" applyFill="1" applyBorder="1" applyAlignment="1" applyProtection="1">
      <alignment horizontal="right"/>
      <protection locked="0"/>
    </xf>
    <xf numFmtId="172" fontId="5" fillId="7" borderId="18" xfId="0" applyNumberFormat="1" applyFont="1" applyFill="1" applyBorder="1" applyAlignment="1" applyProtection="1">
      <alignment horizontal="right"/>
      <protection locked="0"/>
    </xf>
    <xf numFmtId="0" fontId="3" fillId="0" borderId="33" xfId="0" applyFont="1" applyFill="1" applyBorder="1" applyAlignment="1">
      <alignment horizontal="center" vertical="center" wrapText="1"/>
    </xf>
    <xf numFmtId="4" fontId="22" fillId="5" borderId="3" xfId="0" applyNumberFormat="1" applyFont="1" applyFill="1" applyBorder="1" applyAlignment="1">
      <alignment/>
    </xf>
    <xf numFmtId="174" fontId="5" fillId="0" borderId="0" xfId="0" applyNumberFormat="1" applyFont="1" applyFill="1" applyAlignment="1">
      <alignment/>
    </xf>
    <xf numFmtId="172" fontId="5" fillId="2" borderId="4" xfId="0" applyNumberFormat="1" applyFont="1" applyFill="1" applyBorder="1" applyAlignment="1" applyProtection="1">
      <alignment horizontal="right"/>
      <protection locked="0"/>
    </xf>
    <xf numFmtId="172" fontId="5" fillId="2" borderId="10" xfId="0" applyNumberFormat="1" applyFont="1" applyFill="1" applyBorder="1" applyAlignment="1" applyProtection="1">
      <alignment horizontal="right"/>
      <protection locked="0"/>
    </xf>
    <xf numFmtId="172" fontId="4" fillId="2" borderId="4" xfId="0" applyNumberFormat="1" applyFont="1" applyFill="1" applyBorder="1" applyAlignment="1" applyProtection="1">
      <alignment horizontal="right"/>
      <protection locked="0"/>
    </xf>
    <xf numFmtId="172" fontId="4" fillId="6" borderId="23" xfId="0" applyNumberFormat="1" applyFont="1" applyFill="1" applyBorder="1" applyAlignment="1" applyProtection="1">
      <alignment horizontal="right"/>
      <protection locked="0"/>
    </xf>
    <xf numFmtId="172" fontId="4" fillId="6" borderId="34" xfId="0" applyNumberFormat="1" applyFont="1" applyFill="1" applyBorder="1" applyAlignment="1" applyProtection="1">
      <alignment horizontal="right" wrapText="1"/>
      <protection locked="0"/>
    </xf>
    <xf numFmtId="172" fontId="4" fillId="6" borderId="35" xfId="0" applyNumberFormat="1" applyFont="1" applyFill="1" applyBorder="1" applyAlignment="1" applyProtection="1">
      <alignment horizontal="right"/>
      <protection locked="0"/>
    </xf>
    <xf numFmtId="172" fontId="4" fillId="6" borderId="23" xfId="0" applyNumberFormat="1" applyFont="1" applyFill="1" applyBorder="1" applyAlignment="1" applyProtection="1">
      <alignment horizontal="right" wrapText="1"/>
      <protection locked="0"/>
    </xf>
    <xf numFmtId="172" fontId="4" fillId="6" borderId="31" xfId="0" applyNumberFormat="1" applyFont="1" applyFill="1" applyBorder="1" applyAlignment="1" applyProtection="1">
      <alignment horizontal="right" wrapText="1"/>
      <protection locked="0"/>
    </xf>
    <xf numFmtId="172" fontId="5" fillId="6" borderId="2" xfId="0" applyNumberFormat="1" applyFont="1" applyFill="1" applyBorder="1" applyAlignment="1" applyProtection="1">
      <alignment horizontal="right"/>
      <protection/>
    </xf>
    <xf numFmtId="172" fontId="4" fillId="6" borderId="36" xfId="0" applyNumberFormat="1" applyFont="1" applyFill="1" applyBorder="1" applyAlignment="1" applyProtection="1">
      <alignment horizontal="right"/>
      <protection/>
    </xf>
    <xf numFmtId="172" fontId="4" fillId="6" borderId="23" xfId="0" applyNumberFormat="1" applyFont="1" applyFill="1" applyBorder="1" applyAlignment="1" applyProtection="1">
      <alignment horizontal="right"/>
      <protection/>
    </xf>
    <xf numFmtId="3" fontId="4" fillId="6" borderId="23" xfId="0" applyNumberFormat="1" applyFont="1" applyFill="1" applyBorder="1" applyAlignment="1" applyProtection="1">
      <alignment horizontal="right"/>
      <protection/>
    </xf>
    <xf numFmtId="172" fontId="4" fillId="6" borderId="35" xfId="0" applyNumberFormat="1" applyFont="1" applyFill="1" applyBorder="1" applyAlignment="1">
      <alignment horizontal="right" wrapText="1"/>
    </xf>
    <xf numFmtId="172" fontId="4" fillId="6" borderId="23" xfId="0" applyNumberFormat="1" applyFont="1" applyFill="1" applyBorder="1" applyAlignment="1">
      <alignment horizontal="right" wrapText="1"/>
    </xf>
    <xf numFmtId="0" fontId="4" fillId="6" borderId="23" xfId="0" applyFont="1" applyFill="1" applyBorder="1" applyAlignment="1">
      <alignment horizontal="right" wrapText="1"/>
    </xf>
    <xf numFmtId="172" fontId="4" fillId="6" borderId="36" xfId="0" applyNumberFormat="1" applyFont="1" applyFill="1" applyBorder="1" applyAlignment="1">
      <alignment horizontal="right" wrapText="1"/>
    </xf>
    <xf numFmtId="172" fontId="4" fillId="6" borderId="3" xfId="0" applyNumberFormat="1" applyFont="1" applyFill="1" applyBorder="1" applyAlignment="1">
      <alignment horizontal="right" wrapText="1"/>
    </xf>
    <xf numFmtId="172" fontId="4" fillId="6" borderId="31" xfId="0" applyNumberFormat="1" applyFont="1" applyFill="1" applyBorder="1" applyAlignment="1" applyProtection="1">
      <alignment horizontal="right"/>
      <protection locked="0"/>
    </xf>
    <xf numFmtId="172" fontId="4" fillId="6" borderId="31" xfId="0" applyNumberFormat="1" applyFont="1" applyFill="1" applyBorder="1" applyAlignment="1">
      <alignment horizontal="right" wrapText="1"/>
    </xf>
    <xf numFmtId="172" fontId="4" fillId="6" borderId="37" xfId="0" applyNumberFormat="1" applyFont="1" applyFill="1" applyBorder="1" applyAlignment="1">
      <alignment horizontal="right" wrapText="1"/>
    </xf>
    <xf numFmtId="172" fontId="4" fillId="6" borderId="38" xfId="0" applyNumberFormat="1" applyFont="1" applyFill="1" applyBorder="1" applyAlignment="1">
      <alignment horizontal="right" wrapText="1"/>
    </xf>
    <xf numFmtId="172" fontId="4" fillId="6" borderId="39" xfId="0" applyNumberFormat="1" applyFont="1" applyFill="1" applyBorder="1" applyAlignment="1">
      <alignment horizontal="right" wrapText="1"/>
    </xf>
    <xf numFmtId="172" fontId="4" fillId="6" borderId="39" xfId="0" applyNumberFormat="1" applyFont="1" applyFill="1" applyBorder="1" applyAlignment="1" applyProtection="1">
      <alignment horizontal="right"/>
      <protection locked="0"/>
    </xf>
    <xf numFmtId="172" fontId="4" fillId="6" borderId="40" xfId="0" applyNumberFormat="1" applyFont="1" applyFill="1" applyBorder="1" applyAlignment="1">
      <alignment horizontal="right"/>
    </xf>
    <xf numFmtId="0" fontId="4" fillId="6" borderId="34" xfId="0" applyFont="1" applyFill="1" applyBorder="1" applyAlignment="1">
      <alignment horizontal="right" wrapText="1"/>
    </xf>
    <xf numFmtId="0" fontId="4" fillId="6" borderId="41" xfId="0" applyFont="1" applyFill="1" applyBorder="1" applyAlignment="1">
      <alignment horizontal="right" wrapText="1"/>
    </xf>
    <xf numFmtId="172" fontId="4" fillId="6" borderId="34" xfId="0" applyNumberFormat="1" applyFont="1" applyFill="1" applyBorder="1" applyAlignment="1">
      <alignment horizontal="right"/>
    </xf>
    <xf numFmtId="172" fontId="4" fillId="6" borderId="31" xfId="0" applyNumberFormat="1" applyFont="1" applyFill="1" applyBorder="1" applyAlignment="1">
      <alignment horizontal="right"/>
    </xf>
    <xf numFmtId="0" fontId="4" fillId="6" borderId="5" xfId="0" applyFont="1" applyFill="1" applyBorder="1" applyAlignment="1">
      <alignment horizontal="right" wrapText="1"/>
    </xf>
    <xf numFmtId="0" fontId="4" fillId="6" borderId="3" xfId="0" applyFont="1" applyFill="1" applyBorder="1" applyAlignment="1">
      <alignment horizontal="right" wrapText="1"/>
    </xf>
    <xf numFmtId="0" fontId="4" fillId="6" borderId="6" xfId="0" applyFont="1" applyFill="1" applyBorder="1" applyAlignment="1">
      <alignment horizontal="right" wrapText="1"/>
    </xf>
    <xf numFmtId="0" fontId="5" fillId="6" borderId="22" xfId="0" applyFont="1" applyFill="1" applyBorder="1" applyAlignment="1">
      <alignment horizontal="right" wrapText="1"/>
    </xf>
    <xf numFmtId="0" fontId="7" fillId="6" borderId="42" xfId="0" applyFont="1" applyFill="1" applyBorder="1" applyAlignment="1">
      <alignment horizontal="left" wrapText="1"/>
    </xf>
    <xf numFmtId="0" fontId="4" fillId="6" borderId="0" xfId="0" applyFont="1" applyFill="1" applyAlignment="1">
      <alignment horizontal="right" wrapText="1"/>
    </xf>
    <xf numFmtId="0" fontId="6" fillId="7" borderId="43" xfId="0" applyFont="1" applyFill="1" applyBorder="1" applyAlignment="1" applyProtection="1">
      <alignment horizontal="right"/>
      <protection locked="0"/>
    </xf>
    <xf numFmtId="0" fontId="7" fillId="7" borderId="44" xfId="0" applyFont="1" applyFill="1" applyBorder="1" applyAlignment="1">
      <alignment horizontal="right"/>
    </xf>
    <xf numFmtId="172" fontId="5" fillId="7" borderId="45" xfId="0" applyNumberFormat="1" applyFont="1" applyFill="1" applyBorder="1" applyAlignment="1" applyProtection="1">
      <alignment horizontal="right"/>
      <protection locked="0"/>
    </xf>
    <xf numFmtId="172" fontId="5" fillId="7" borderId="12" xfId="0" applyNumberFormat="1" applyFont="1" applyFill="1" applyBorder="1" applyAlignment="1" applyProtection="1">
      <alignment horizontal="right"/>
      <protection locked="0"/>
    </xf>
    <xf numFmtId="172" fontId="5" fillId="7" borderId="19" xfId="0" applyNumberFormat="1" applyFont="1" applyFill="1" applyBorder="1" applyAlignment="1" applyProtection="1">
      <alignment horizontal="right"/>
      <protection locked="0"/>
    </xf>
    <xf numFmtId="172" fontId="5" fillId="7" borderId="12" xfId="0" applyNumberFormat="1" applyFont="1" applyFill="1" applyBorder="1" applyAlignment="1">
      <alignment horizontal="right"/>
    </xf>
    <xf numFmtId="172" fontId="5" fillId="7" borderId="45" xfId="0" applyNumberFormat="1" applyFont="1" applyFill="1" applyBorder="1" applyAlignment="1">
      <alignment horizontal="right"/>
    </xf>
    <xf numFmtId="172" fontId="5" fillId="7" borderId="11" xfId="0" applyNumberFormat="1" applyFont="1" applyFill="1" applyBorder="1" applyAlignment="1">
      <alignment horizontal="right"/>
    </xf>
    <xf numFmtId="172" fontId="5" fillId="7" borderId="18" xfId="0" applyNumberFormat="1" applyFont="1" applyFill="1" applyBorder="1" applyAlignment="1">
      <alignment horizontal="right"/>
    </xf>
    <xf numFmtId="172" fontId="5" fillId="7" borderId="23" xfId="0" applyNumberFormat="1" applyFont="1" applyFill="1" applyBorder="1" applyAlignment="1" applyProtection="1">
      <alignment horizontal="right"/>
      <protection locked="0"/>
    </xf>
    <xf numFmtId="172" fontId="5" fillId="7" borderId="19" xfId="0" applyNumberFormat="1" applyFont="1" applyFill="1" applyBorder="1" applyAlignment="1">
      <alignment horizontal="right"/>
    </xf>
    <xf numFmtId="172" fontId="5" fillId="7" borderId="46" xfId="0" applyNumberFormat="1" applyFont="1" applyFill="1" applyBorder="1" applyAlignment="1">
      <alignment horizontal="right"/>
    </xf>
    <xf numFmtId="172" fontId="5" fillId="7" borderId="3" xfId="0" applyNumberFormat="1" applyFont="1" applyFill="1" applyBorder="1" applyAlignment="1">
      <alignment horizontal="right"/>
    </xf>
    <xf numFmtId="172" fontId="5" fillId="7" borderId="11" xfId="0" applyNumberFormat="1" applyFont="1" applyFill="1" applyBorder="1" applyAlignment="1">
      <alignment horizontal="right" vertical="center"/>
    </xf>
    <xf numFmtId="172" fontId="4" fillId="7" borderId="31" xfId="0" applyNumberFormat="1" applyFont="1" applyFill="1" applyBorder="1" applyAlignment="1">
      <alignment horizontal="right"/>
    </xf>
    <xf numFmtId="172" fontId="5" fillId="7" borderId="47" xfId="0" applyNumberFormat="1" applyFont="1" applyFill="1" applyBorder="1" applyAlignment="1">
      <alignment horizontal="right"/>
    </xf>
    <xf numFmtId="173" fontId="5" fillId="7" borderId="11" xfId="0" applyNumberFormat="1" applyFont="1" applyFill="1" applyBorder="1" applyAlignment="1">
      <alignment horizontal="right"/>
    </xf>
    <xf numFmtId="0" fontId="5" fillId="7" borderId="11" xfId="0" applyFont="1" applyFill="1" applyBorder="1" applyAlignment="1">
      <alignment horizontal="right"/>
    </xf>
    <xf numFmtId="173" fontId="5" fillId="7" borderId="12" xfId="0" applyNumberFormat="1" applyFont="1" applyFill="1" applyBorder="1" applyAlignment="1">
      <alignment horizontal="right"/>
    </xf>
    <xf numFmtId="173" fontId="5" fillId="7" borderId="5" xfId="0" applyNumberFormat="1" applyFont="1" applyFill="1" applyBorder="1" applyAlignment="1">
      <alignment horizontal="right"/>
    </xf>
    <xf numFmtId="173" fontId="5" fillId="7" borderId="3" xfId="0" applyNumberFormat="1" applyFont="1" applyFill="1" applyBorder="1" applyAlignment="1">
      <alignment horizontal="right"/>
    </xf>
    <xf numFmtId="0" fontId="5" fillId="7" borderId="3" xfId="0" applyFont="1" applyFill="1" applyBorder="1" applyAlignment="1">
      <alignment horizontal="right"/>
    </xf>
    <xf numFmtId="172" fontId="5" fillId="7" borderId="10" xfId="0" applyNumberFormat="1" applyFont="1" applyFill="1" applyBorder="1" applyAlignment="1">
      <alignment horizontal="right"/>
    </xf>
    <xf numFmtId="173" fontId="5" fillId="7" borderId="0" xfId="0" applyNumberFormat="1" applyFont="1" applyFill="1" applyAlignment="1">
      <alignment horizontal="right"/>
    </xf>
    <xf numFmtId="0" fontId="5" fillId="7" borderId="0" xfId="0" applyFont="1" applyFill="1" applyAlignment="1">
      <alignment horizontal="right"/>
    </xf>
    <xf numFmtId="2" fontId="4" fillId="7" borderId="3" xfId="0" applyNumberFormat="1" applyFont="1" applyFill="1" applyBorder="1" applyAlignment="1">
      <alignment horizontal="right"/>
    </xf>
    <xf numFmtId="172" fontId="5" fillId="2" borderId="6" xfId="0" applyNumberFormat="1" applyFont="1" applyFill="1" applyBorder="1" applyAlignment="1" applyProtection="1">
      <alignment horizontal="right"/>
      <protection locked="0"/>
    </xf>
    <xf numFmtId="0" fontId="5" fillId="6" borderId="0" xfId="0" applyFont="1" applyFill="1" applyAlignment="1">
      <alignment/>
    </xf>
    <xf numFmtId="172" fontId="5" fillId="6" borderId="8" xfId="0" applyNumberFormat="1" applyFont="1" applyFill="1" applyBorder="1" applyAlignment="1" applyProtection="1">
      <alignment horizontal="right"/>
      <protection/>
    </xf>
    <xf numFmtId="172" fontId="5" fillId="6" borderId="10" xfId="0" applyNumberFormat="1" applyFont="1" applyFill="1" applyBorder="1" applyAlignment="1" applyProtection="1">
      <alignment horizontal="right"/>
      <protection locked="0"/>
    </xf>
    <xf numFmtId="172" fontId="4" fillId="6" borderId="2" xfId="0" applyNumberFormat="1" applyFont="1" applyFill="1" applyBorder="1" applyAlignment="1" applyProtection="1">
      <alignment horizontal="right"/>
      <protection/>
    </xf>
    <xf numFmtId="172" fontId="4" fillId="6" borderId="3" xfId="0" applyNumberFormat="1" applyFont="1" applyFill="1" applyBorder="1" applyAlignment="1" applyProtection="1">
      <alignment horizontal="right"/>
      <protection/>
    </xf>
    <xf numFmtId="172" fontId="4" fillId="6" borderId="4" xfId="0" applyNumberFormat="1" applyFont="1" applyFill="1" applyBorder="1" applyAlignment="1" applyProtection="1">
      <alignment horizontal="right"/>
      <protection locked="0"/>
    </xf>
    <xf numFmtId="172" fontId="5" fillId="6" borderId="45" xfId="0" applyNumberFormat="1" applyFont="1" applyFill="1" applyBorder="1" applyAlignment="1" applyProtection="1">
      <alignment horizontal="right"/>
      <protection/>
    </xf>
    <xf numFmtId="0" fontId="5" fillId="7" borderId="0" xfId="0" applyFont="1" applyFill="1" applyAlignment="1">
      <alignment/>
    </xf>
    <xf numFmtId="172" fontId="5" fillId="7" borderId="5" xfId="0" applyNumberFormat="1" applyFont="1" applyFill="1" applyBorder="1" applyAlignment="1" applyProtection="1">
      <alignment horizontal="right"/>
      <protection locked="0"/>
    </xf>
    <xf numFmtId="172" fontId="4" fillId="8" borderId="36" xfId="0" applyNumberFormat="1" applyFont="1" applyFill="1" applyBorder="1" applyAlignment="1">
      <alignment horizontal="right" wrapText="1"/>
    </xf>
    <xf numFmtId="172" fontId="4" fillId="8" borderId="3" xfId="0" applyNumberFormat="1" applyFont="1" applyFill="1" applyBorder="1" applyAlignment="1">
      <alignment horizontal="right" wrapText="1"/>
    </xf>
    <xf numFmtId="0" fontId="0" fillId="0" borderId="3" xfId="0" applyNumberFormat="1" applyFill="1" applyBorder="1" applyAlignment="1">
      <alignment/>
    </xf>
    <xf numFmtId="173" fontId="0" fillId="0" borderId="3" xfId="0" applyNumberFormat="1" applyFill="1" applyBorder="1" applyAlignment="1">
      <alignment/>
    </xf>
    <xf numFmtId="172" fontId="0" fillId="0" borderId="3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0" fontId="0" fillId="0" borderId="12" xfId="0" applyBorder="1" applyAlignment="1">
      <alignment/>
    </xf>
    <xf numFmtId="172" fontId="4" fillId="3" borderId="36" xfId="0" applyNumberFormat="1" applyFont="1" applyFill="1" applyBorder="1" applyAlignment="1" applyProtection="1">
      <alignment horizontal="right"/>
      <protection locked="0"/>
    </xf>
    <xf numFmtId="172" fontId="5" fillId="3" borderId="3" xfId="0" applyNumberFormat="1" applyFont="1" applyFill="1" applyBorder="1" applyAlignment="1" applyProtection="1">
      <alignment horizontal="right"/>
      <protection locked="0"/>
    </xf>
    <xf numFmtId="172" fontId="4" fillId="6" borderId="36" xfId="0" applyNumberFormat="1" applyFont="1" applyFill="1" applyBorder="1" applyAlignment="1" applyProtection="1">
      <alignment horizontal="right"/>
      <protection locked="0"/>
    </xf>
    <xf numFmtId="172" fontId="5" fillId="6" borderId="2" xfId="0" applyNumberFormat="1" applyFont="1" applyFill="1" applyBorder="1" applyAlignment="1" applyProtection="1">
      <alignment horizontal="right"/>
      <protection locked="0"/>
    </xf>
    <xf numFmtId="172" fontId="5" fillId="6" borderId="5" xfId="0" applyNumberFormat="1" applyFont="1" applyFill="1" applyBorder="1" applyAlignment="1" applyProtection="1">
      <alignment horizontal="right"/>
      <protection locked="0"/>
    </xf>
    <xf numFmtId="172" fontId="5" fillId="6" borderId="16" xfId="0" applyNumberFormat="1" applyFont="1" applyFill="1" applyBorder="1" applyAlignment="1" applyProtection="1">
      <alignment horizontal="right"/>
      <protection locked="0"/>
    </xf>
    <xf numFmtId="172" fontId="5" fillId="6" borderId="8" xfId="0" applyNumberFormat="1" applyFont="1" applyFill="1" applyBorder="1" applyAlignment="1" applyProtection="1">
      <alignment horizontal="right"/>
      <protection locked="0"/>
    </xf>
    <xf numFmtId="172" fontId="5" fillId="6" borderId="45" xfId="0" applyNumberFormat="1" applyFont="1" applyFill="1" applyBorder="1" applyAlignment="1" applyProtection="1">
      <alignment horizontal="right"/>
      <protection locked="0"/>
    </xf>
    <xf numFmtId="172" fontId="5" fillId="6" borderId="19" xfId="0" applyNumberFormat="1" applyFont="1" applyFill="1" applyBorder="1" applyAlignment="1" applyProtection="1">
      <alignment horizontal="right"/>
      <protection locked="0"/>
    </xf>
    <xf numFmtId="172" fontId="4" fillId="6" borderId="2" xfId="0" applyNumberFormat="1" applyFont="1" applyFill="1" applyBorder="1" applyAlignment="1" applyProtection="1">
      <alignment horizontal="right"/>
      <protection locked="0"/>
    </xf>
    <xf numFmtId="172" fontId="4" fillId="6" borderId="5" xfId="0" applyNumberFormat="1" applyFont="1" applyFill="1" applyBorder="1" applyAlignment="1" applyProtection="1">
      <alignment horizontal="right"/>
      <protection locked="0"/>
    </xf>
    <xf numFmtId="172" fontId="1" fillId="2" borderId="3" xfId="17" applyNumberFormat="1" applyFont="1" applyFill="1" applyBorder="1" applyAlignment="1" quotePrefix="1">
      <alignment vertical="center"/>
      <protection/>
    </xf>
    <xf numFmtId="172" fontId="4" fillId="4" borderId="36" xfId="0" applyNumberFormat="1" applyFont="1" applyFill="1" applyBorder="1" applyAlignment="1">
      <alignment horizontal="right" wrapText="1"/>
    </xf>
    <xf numFmtId="172" fontId="4" fillId="4" borderId="35" xfId="0" applyNumberFormat="1" applyFont="1" applyFill="1" applyBorder="1" applyAlignment="1">
      <alignment horizontal="right" wrapText="1"/>
    </xf>
    <xf numFmtId="172" fontId="4" fillId="4" borderId="3" xfId="0" applyNumberFormat="1" applyFont="1" applyFill="1" applyBorder="1" applyAlignment="1">
      <alignment horizontal="right" wrapText="1"/>
    </xf>
    <xf numFmtId="172" fontId="4" fillId="4" borderId="23" xfId="0" applyNumberFormat="1" applyFont="1" applyFill="1" applyBorder="1" applyAlignment="1">
      <alignment horizontal="right" wrapText="1"/>
    </xf>
    <xf numFmtId="172" fontId="4" fillId="9" borderId="23" xfId="0" applyNumberFormat="1" applyFont="1" applyFill="1" applyBorder="1" applyAlignment="1" applyProtection="1">
      <alignment horizontal="right"/>
      <protection locked="0"/>
    </xf>
    <xf numFmtId="172" fontId="4" fillId="9" borderId="23" xfId="0" applyNumberFormat="1" applyFont="1" applyFill="1" applyBorder="1" applyAlignment="1">
      <alignment horizontal="right" wrapText="1"/>
    </xf>
    <xf numFmtId="172" fontId="4" fillId="9" borderId="36" xfId="0" applyNumberFormat="1" applyFont="1" applyFill="1" applyBorder="1" applyAlignment="1" applyProtection="1">
      <alignment horizontal="right"/>
      <protection locked="0"/>
    </xf>
    <xf numFmtId="172" fontId="4" fillId="9" borderId="35" xfId="0" applyNumberFormat="1" applyFont="1" applyFill="1" applyBorder="1" applyAlignment="1" applyProtection="1">
      <alignment horizontal="right"/>
      <protection locked="0"/>
    </xf>
    <xf numFmtId="0" fontId="1" fillId="0" borderId="4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2" fillId="0" borderId="4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5" fillId="6" borderId="2" xfId="0" applyFont="1" applyFill="1" applyBorder="1" applyAlignment="1">
      <alignment horizontal="center" vertical="center" wrapText="1"/>
    </xf>
    <xf numFmtId="0" fontId="3" fillId="6" borderId="49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 wrapText="1"/>
    </xf>
    <xf numFmtId="0" fontId="3" fillId="7" borderId="53" xfId="0" applyFont="1" applyFill="1" applyBorder="1" applyAlignment="1">
      <alignment horizontal="center" vertical="center" wrapText="1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9" fillId="0" borderId="51" xfId="0" applyFont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>
      <alignment horizontal="center" vertical="center" wrapText="1"/>
    </xf>
    <xf numFmtId="0" fontId="9" fillId="0" borderId="59" xfId="0" applyFont="1" applyBorder="1" applyAlignment="1" applyProtection="1">
      <alignment horizontal="center" vertical="center" wrapText="1"/>
      <protection locked="0"/>
    </xf>
    <xf numFmtId="0" fontId="24" fillId="0" borderId="26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3" fillId="0" borderId="6" xfId="18" applyFont="1" applyFill="1" applyBorder="1" applyAlignment="1">
      <alignment horizontal="center" vertical="center" wrapText="1"/>
      <protection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7" xfId="18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1" fillId="0" borderId="9" xfId="18" applyFont="1" applyFill="1" applyBorder="1" applyAlignment="1">
      <alignment/>
      <protection/>
    </xf>
    <xf numFmtId="0" fontId="0" fillId="0" borderId="11" xfId="0" applyBorder="1" applyAlignment="1">
      <alignment/>
    </xf>
    <xf numFmtId="0" fontId="17" fillId="0" borderId="6" xfId="18" applyFont="1" applyFill="1" applyBorder="1" applyAlignment="1">
      <alignment horizontal="center" vertical="center" wrapText="1"/>
      <protection/>
    </xf>
    <xf numFmtId="0" fontId="4" fillId="0" borderId="6" xfId="17" applyFont="1" applyFill="1" applyBorder="1" applyAlignment="1">
      <alignment horizontal="center" vertical="center" wrapText="1"/>
      <protection/>
    </xf>
    <xf numFmtId="0" fontId="4" fillId="0" borderId="5" xfId="17" applyFont="1" applyFill="1" applyBorder="1" applyAlignment="1">
      <alignment horizontal="center" vertical="center" wrapText="1"/>
      <protection/>
    </xf>
    <xf numFmtId="0" fontId="23" fillId="0" borderId="6" xfId="17" applyFont="1" applyFill="1" applyBorder="1" applyAlignment="1">
      <alignment horizontal="center" vertical="center" wrapText="1"/>
      <protection/>
    </xf>
    <xf numFmtId="0" fontId="23" fillId="0" borderId="5" xfId="17" applyFont="1" applyFill="1" applyBorder="1" applyAlignment="1">
      <alignment horizontal="center" vertical="center" wrapText="1"/>
      <protection/>
    </xf>
    <xf numFmtId="0" fontId="3" fillId="0" borderId="6" xfId="17" applyFont="1" applyFill="1" applyBorder="1" applyAlignment="1">
      <alignment horizontal="center" vertical="center" wrapText="1"/>
      <protection/>
    </xf>
    <xf numFmtId="0" fontId="3" fillId="0" borderId="5" xfId="17" applyFont="1" applyFill="1" applyBorder="1" applyAlignment="1">
      <alignment horizontal="center" vertical="center" wrapText="1"/>
      <protection/>
    </xf>
    <xf numFmtId="0" fontId="4" fillId="0" borderId="7" xfId="17" applyFont="1" applyFill="1" applyBorder="1" applyAlignment="1">
      <alignment horizontal="center" vertical="center" wrapText="1"/>
      <protection/>
    </xf>
  </cellXfs>
  <cellStyles count="8">
    <cellStyle name="Normal" xfId="0"/>
    <cellStyle name="Currency" xfId="15"/>
    <cellStyle name="Currency [0]" xfId="16"/>
    <cellStyle name="Обычный_ИТОГО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7"/>
  <sheetViews>
    <sheetView zoomScale="120" zoomScaleNormal="120" workbookViewId="0" topLeftCell="A1">
      <pane xSplit="2" ySplit="6" topLeftCell="CW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8" sqref="L8"/>
    </sheetView>
  </sheetViews>
  <sheetFormatPr defaultColWidth="10.625" defaultRowHeight="12.75"/>
  <cols>
    <col min="1" max="1" width="2.75390625" style="104" customWidth="1"/>
    <col min="2" max="2" width="8.25390625" style="105" customWidth="1"/>
    <col min="3" max="4" width="10.375" style="105" customWidth="1"/>
    <col min="5" max="5" width="10.375" style="104" customWidth="1"/>
    <col min="6" max="6" width="13.125" style="104" customWidth="1"/>
    <col min="7" max="7" width="9.125" style="104" customWidth="1"/>
    <col min="8" max="18" width="10.375" style="104" customWidth="1"/>
    <col min="19" max="19" width="8.25390625" style="104" customWidth="1"/>
    <col min="20" max="20" width="8.125" style="104" customWidth="1"/>
    <col min="21" max="22" width="7.375" style="104" customWidth="1"/>
    <col min="23" max="23" width="5.75390625" style="104" customWidth="1"/>
    <col min="24" max="26" width="7.125" style="104" customWidth="1"/>
    <col min="27" max="33" width="8.25390625" style="104" hidden="1" customWidth="1"/>
    <col min="34" max="34" width="8.375" style="104" customWidth="1"/>
    <col min="35" max="35" width="7.625" style="104" customWidth="1"/>
    <col min="36" max="37" width="8.375" style="104" customWidth="1"/>
    <col min="38" max="38" width="6.375" style="104" customWidth="1"/>
    <col min="39" max="39" width="5.875" style="104" customWidth="1"/>
    <col min="40" max="40" width="7.25390625" style="104" customWidth="1"/>
    <col min="41" max="41" width="6.00390625" style="104" customWidth="1"/>
    <col min="42" max="42" width="6.875" style="104" customWidth="1"/>
    <col min="43" max="48" width="7.125" style="104" customWidth="1"/>
    <col min="49" max="49" width="6.875" style="104" customWidth="1"/>
    <col min="50" max="54" width="6.25390625" style="104" customWidth="1"/>
    <col min="55" max="55" width="5.375" style="104" customWidth="1"/>
    <col min="56" max="57" width="6.25390625" style="104" customWidth="1"/>
    <col min="58" max="59" width="8.125" style="104" customWidth="1"/>
    <col min="60" max="60" width="8.00390625" style="104" customWidth="1"/>
    <col min="61" max="61" width="8.125" style="104" customWidth="1"/>
    <col min="62" max="62" width="5.625" style="104" customWidth="1"/>
    <col min="63" max="63" width="6.375" style="104" customWidth="1"/>
    <col min="64" max="64" width="7.125" style="104" customWidth="1"/>
    <col min="65" max="65" width="6.125" style="104" customWidth="1"/>
    <col min="66" max="68" width="6.375" style="104" customWidth="1"/>
    <col min="69" max="69" width="6.875" style="104" customWidth="1"/>
    <col min="70" max="70" width="8.25390625" style="104" customWidth="1"/>
    <col min="71" max="71" width="6.125" style="104" customWidth="1"/>
    <col min="72" max="72" width="8.25390625" style="104" customWidth="1"/>
    <col min="73" max="73" width="9.875" style="104" customWidth="1"/>
    <col min="74" max="80" width="8.25390625" style="104" hidden="1" customWidth="1"/>
    <col min="81" max="81" width="8.25390625" style="104" customWidth="1"/>
    <col min="82" max="87" width="7.25390625" style="104" customWidth="1"/>
    <col min="88" max="88" width="6.125" style="104" customWidth="1"/>
    <col min="89" max="89" width="7.25390625" style="104" customWidth="1"/>
    <col min="90" max="90" width="6.25390625" style="104" customWidth="1"/>
    <col min="91" max="91" width="8.25390625" style="104" customWidth="1"/>
    <col min="92" max="92" width="7.00390625" style="104" customWidth="1"/>
    <col min="93" max="94" width="6.875" style="104" customWidth="1"/>
    <col min="95" max="95" width="8.00390625" style="104" customWidth="1"/>
    <col min="96" max="96" width="6.125" style="104" customWidth="1"/>
    <col min="97" max="97" width="6.00390625" style="104" customWidth="1"/>
    <col min="98" max="98" width="6.75390625" style="104" customWidth="1"/>
    <col min="99" max="99" width="6.00390625" style="104" customWidth="1"/>
    <col min="100" max="100" width="7.00390625" style="104" customWidth="1"/>
    <col min="101" max="101" width="5.75390625" style="104" customWidth="1"/>
    <col min="102" max="102" width="7.00390625" style="104" customWidth="1"/>
    <col min="103" max="103" width="5.875" style="104" customWidth="1"/>
    <col min="104" max="104" width="7.25390625" style="104" customWidth="1"/>
    <col min="105" max="111" width="8.875" style="104" hidden="1" customWidth="1"/>
    <col min="112" max="112" width="8.875" style="104" customWidth="1"/>
    <col min="113" max="113" width="8.25390625" style="104" customWidth="1"/>
    <col min="114" max="114" width="7.00390625" style="104" customWidth="1"/>
    <col min="115" max="115" width="8.25390625" style="104" customWidth="1"/>
    <col min="116" max="116" width="9.375" style="104" customWidth="1"/>
    <col min="117" max="117" width="7.625" style="104" customWidth="1"/>
    <col min="118" max="118" width="8.25390625" style="104" customWidth="1"/>
    <col min="119" max="119" width="7.00390625" style="104" customWidth="1"/>
    <col min="120" max="120" width="0.12890625" style="104" hidden="1" customWidth="1"/>
    <col min="121" max="126" width="14.00390625" style="104" hidden="1" customWidth="1"/>
    <col min="127" max="127" width="6.125" style="104" customWidth="1"/>
    <col min="128" max="128" width="5.25390625" style="104" customWidth="1"/>
    <col min="129" max="130" width="6.125" style="104" customWidth="1"/>
    <col min="131" max="135" width="7.375" style="104" customWidth="1"/>
    <col min="136" max="136" width="7.625" style="104" customWidth="1"/>
    <col min="137" max="137" width="6.875" style="104" customWidth="1"/>
    <col min="138" max="138" width="8.00390625" style="104" customWidth="1"/>
    <col min="139" max="139" width="5.125" style="104" customWidth="1"/>
    <col min="140" max="140" width="6.875" style="104" customWidth="1"/>
    <col min="141" max="142" width="6.625" style="104" customWidth="1"/>
    <col min="143" max="148" width="6.375" style="104" customWidth="1"/>
    <col min="149" max="149" width="4.125" style="104" customWidth="1"/>
    <col min="150" max="150" width="6.875" style="104" customWidth="1"/>
    <col min="151" max="152" width="8.125" style="104" customWidth="1"/>
    <col min="153" max="157" width="8.875" style="104" customWidth="1"/>
    <col min="158" max="158" width="8.375" style="104" customWidth="1"/>
    <col min="159" max="159" width="7.625" style="104" customWidth="1"/>
    <col min="160" max="160" width="7.875" style="104" customWidth="1"/>
    <col min="161" max="162" width="6.75390625" style="104" customWidth="1"/>
    <col min="163" max="163" width="5.375" style="104" customWidth="1"/>
    <col min="164" max="164" width="5.25390625" style="104" customWidth="1"/>
    <col min="165" max="165" width="7.875" style="104" customWidth="1"/>
    <col min="166" max="166" width="6.125" style="104" customWidth="1"/>
    <col min="167" max="174" width="7.25390625" style="104" customWidth="1"/>
    <col min="175" max="178" width="7.75390625" style="104" customWidth="1"/>
    <col min="179" max="179" width="8.125" style="104" customWidth="1"/>
    <col min="180" max="180" width="6.375" style="104" customWidth="1"/>
    <col min="181" max="182" width="6.625" style="104" customWidth="1"/>
    <col min="183" max="183" width="8.00390625" style="104" customWidth="1"/>
    <col min="184" max="184" width="6.25390625" style="104" customWidth="1"/>
    <col min="185" max="185" width="6.375" style="104" customWidth="1"/>
    <col min="186" max="186" width="7.375" style="104" customWidth="1"/>
    <col min="187" max="187" width="7.125" style="104" customWidth="1"/>
    <col min="188" max="188" width="6.625" style="104" customWidth="1"/>
    <col min="189" max="189" width="8.00390625" style="104" customWidth="1"/>
    <col min="190" max="190" width="6.375" style="104" customWidth="1"/>
    <col min="191" max="194" width="21.375" style="104" hidden="1" customWidth="1"/>
    <col min="195" max="195" width="0.2421875" style="104" hidden="1" customWidth="1"/>
    <col min="196" max="200" width="21.375" style="104" hidden="1" customWidth="1"/>
    <col min="201" max="201" width="6.625" style="104" customWidth="1"/>
    <col min="202" max="208" width="8.125" style="104" customWidth="1"/>
    <col min="209" max="216" width="12.875" style="104" customWidth="1"/>
    <col min="217" max="217" width="8.875" style="104" hidden="1" customWidth="1"/>
    <col min="218" max="220" width="21.375" style="104" hidden="1" customWidth="1"/>
    <col min="221" max="221" width="6.125" style="104" hidden="1" customWidth="1"/>
    <col min="222" max="222" width="13.00390625" style="104" customWidth="1"/>
    <col min="223" max="223" width="14.375" style="104" customWidth="1"/>
    <col min="224" max="224" width="13.125" style="104" customWidth="1"/>
    <col min="225" max="225" width="12.25390625" style="104" customWidth="1"/>
    <col min="226" max="226" width="8.875" style="104" customWidth="1"/>
    <col min="227" max="227" width="8.375" style="104" customWidth="1"/>
    <col min="228" max="228" width="12.125" style="104" customWidth="1"/>
    <col min="229" max="229" width="10.875" style="104" customWidth="1"/>
    <col min="230" max="235" width="21.375" style="104" customWidth="1"/>
    <col min="236" max="16384" width="10.625" style="104" customWidth="1"/>
  </cols>
  <sheetData>
    <row r="1" spans="4:56" ht="15.75">
      <c r="D1" s="430" t="s">
        <v>175</v>
      </c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</row>
    <row r="2" spans="19:119" ht="16.5" customHeight="1" thickBot="1">
      <c r="S2" s="350"/>
      <c r="T2" s="350"/>
      <c r="U2" s="350"/>
      <c r="V2" s="350"/>
      <c r="W2" s="350"/>
      <c r="X2" s="350"/>
      <c r="Y2" s="350"/>
      <c r="Z2" s="350"/>
      <c r="DH2" s="357"/>
      <c r="DI2" s="357"/>
      <c r="DJ2" s="357"/>
      <c r="DK2" s="357"/>
      <c r="DL2" s="357"/>
      <c r="DM2" s="357"/>
      <c r="DN2" s="357"/>
      <c r="DO2" s="357"/>
    </row>
    <row r="3" spans="19:119" ht="12" hidden="1" thickBot="1">
      <c r="S3" s="350"/>
      <c r="T3" s="350"/>
      <c r="U3" s="350"/>
      <c r="V3" s="350"/>
      <c r="W3" s="350"/>
      <c r="X3" s="350"/>
      <c r="Y3" s="350"/>
      <c r="Z3" s="350"/>
      <c r="DH3" s="357"/>
      <c r="DI3" s="357"/>
      <c r="DJ3" s="357"/>
      <c r="DK3" s="357"/>
      <c r="DL3" s="357"/>
      <c r="DM3" s="357"/>
      <c r="DN3" s="357"/>
      <c r="DO3" s="357"/>
    </row>
    <row r="4" spans="1:229" ht="37.5" customHeight="1">
      <c r="A4" s="386" t="s">
        <v>0</v>
      </c>
      <c r="B4" s="388" t="s">
        <v>1</v>
      </c>
      <c r="C4" s="392" t="s">
        <v>151</v>
      </c>
      <c r="D4" s="392"/>
      <c r="E4" s="392"/>
      <c r="F4" s="392"/>
      <c r="G4" s="392"/>
      <c r="H4" s="392"/>
      <c r="I4" s="392"/>
      <c r="J4" s="393"/>
      <c r="K4" s="407" t="s">
        <v>2</v>
      </c>
      <c r="L4" s="407"/>
      <c r="M4" s="407"/>
      <c r="N4" s="407"/>
      <c r="O4" s="407"/>
      <c r="P4" s="407"/>
      <c r="Q4" s="407"/>
      <c r="R4" s="408"/>
      <c r="S4" s="432" t="s">
        <v>3</v>
      </c>
      <c r="T4" s="433"/>
      <c r="U4" s="433"/>
      <c r="V4" s="433"/>
      <c r="W4" s="433"/>
      <c r="X4" s="433"/>
      <c r="Y4" s="433"/>
      <c r="Z4" s="434"/>
      <c r="AA4" s="395" t="s">
        <v>4</v>
      </c>
      <c r="AB4" s="396"/>
      <c r="AC4" s="396"/>
      <c r="AD4" s="396"/>
      <c r="AE4" s="396"/>
      <c r="AF4" s="396"/>
      <c r="AG4" s="397"/>
      <c r="AH4" s="407" t="s">
        <v>5</v>
      </c>
      <c r="AI4" s="407"/>
      <c r="AJ4" s="407"/>
      <c r="AK4" s="407"/>
      <c r="AL4" s="407"/>
      <c r="AM4" s="407"/>
      <c r="AN4" s="407"/>
      <c r="AO4" s="408"/>
      <c r="AP4" s="406" t="s">
        <v>6</v>
      </c>
      <c r="AQ4" s="407"/>
      <c r="AR4" s="407"/>
      <c r="AS4" s="407"/>
      <c r="AT4" s="407"/>
      <c r="AU4" s="407"/>
      <c r="AV4" s="407"/>
      <c r="AW4" s="408"/>
      <c r="AX4" s="409" t="s">
        <v>125</v>
      </c>
      <c r="AY4" s="410"/>
      <c r="AZ4" s="410"/>
      <c r="BA4" s="410"/>
      <c r="BB4" s="410"/>
      <c r="BC4" s="410"/>
      <c r="BD4" s="410"/>
      <c r="BE4" s="411"/>
      <c r="BF4" s="403" t="s">
        <v>7</v>
      </c>
      <c r="BG4" s="404"/>
      <c r="BH4" s="404"/>
      <c r="BI4" s="404"/>
      <c r="BJ4" s="404"/>
      <c r="BK4" s="404"/>
      <c r="BL4" s="404"/>
      <c r="BM4" s="405"/>
      <c r="BN4" s="403" t="s">
        <v>8</v>
      </c>
      <c r="BO4" s="404"/>
      <c r="BP4" s="404"/>
      <c r="BQ4" s="404"/>
      <c r="BR4" s="404"/>
      <c r="BS4" s="404"/>
      <c r="BT4" s="404"/>
      <c r="BU4" s="405"/>
      <c r="BV4" s="400" t="s">
        <v>9</v>
      </c>
      <c r="BW4" s="401"/>
      <c r="BX4" s="401"/>
      <c r="BY4" s="401"/>
      <c r="BZ4" s="401"/>
      <c r="CA4" s="401"/>
      <c r="CB4" s="402"/>
      <c r="CC4" s="404" t="s">
        <v>10</v>
      </c>
      <c r="CD4" s="404"/>
      <c r="CE4" s="404"/>
      <c r="CF4" s="404"/>
      <c r="CG4" s="404"/>
      <c r="CH4" s="404"/>
      <c r="CI4" s="404"/>
      <c r="CJ4" s="405"/>
      <c r="CK4" s="403" t="s">
        <v>11</v>
      </c>
      <c r="CL4" s="404"/>
      <c r="CM4" s="404"/>
      <c r="CN4" s="404"/>
      <c r="CO4" s="404"/>
      <c r="CP4" s="404"/>
      <c r="CQ4" s="404"/>
      <c r="CR4" s="405"/>
      <c r="CS4" s="403" t="s">
        <v>12</v>
      </c>
      <c r="CT4" s="404"/>
      <c r="CU4" s="404"/>
      <c r="CV4" s="404"/>
      <c r="CW4" s="404"/>
      <c r="CX4" s="404"/>
      <c r="CY4" s="404"/>
      <c r="CZ4" s="405"/>
      <c r="DA4" s="400" t="s">
        <v>13</v>
      </c>
      <c r="DB4" s="401"/>
      <c r="DC4" s="401"/>
      <c r="DD4" s="401"/>
      <c r="DE4" s="401"/>
      <c r="DF4" s="401"/>
      <c r="DG4" s="402"/>
      <c r="DH4" s="435" t="s">
        <v>14</v>
      </c>
      <c r="DI4" s="435"/>
      <c r="DJ4" s="435"/>
      <c r="DK4" s="435"/>
      <c r="DL4" s="435"/>
      <c r="DM4" s="435"/>
      <c r="DN4" s="435"/>
      <c r="DO4" s="436"/>
      <c r="DP4" s="400" t="s">
        <v>15</v>
      </c>
      <c r="DQ4" s="401"/>
      <c r="DR4" s="401"/>
      <c r="DS4" s="401"/>
      <c r="DT4" s="401"/>
      <c r="DU4" s="401"/>
      <c r="DV4" s="402"/>
      <c r="DW4" s="410" t="s">
        <v>16</v>
      </c>
      <c r="DX4" s="410"/>
      <c r="DY4" s="410"/>
      <c r="DZ4" s="410"/>
      <c r="EA4" s="410"/>
      <c r="EB4" s="410"/>
      <c r="EC4" s="410"/>
      <c r="ED4" s="411"/>
      <c r="EE4" s="403" t="s">
        <v>129</v>
      </c>
      <c r="EF4" s="404"/>
      <c r="EG4" s="404"/>
      <c r="EH4" s="404"/>
      <c r="EI4" s="404"/>
      <c r="EJ4" s="404"/>
      <c r="EK4" s="404"/>
      <c r="EL4" s="405"/>
      <c r="EM4" s="286"/>
      <c r="EN4" s="400" t="s">
        <v>17</v>
      </c>
      <c r="EO4" s="401"/>
      <c r="EP4" s="401"/>
      <c r="EQ4" s="401"/>
      <c r="ER4" s="401"/>
      <c r="ES4" s="401"/>
      <c r="ET4" s="402"/>
      <c r="EU4" s="404" t="s">
        <v>18</v>
      </c>
      <c r="EV4" s="404"/>
      <c r="EW4" s="404"/>
      <c r="EX4" s="404"/>
      <c r="EY4" s="404"/>
      <c r="EZ4" s="404"/>
      <c r="FA4" s="404"/>
      <c r="FB4" s="405"/>
      <c r="FC4" s="403" t="s">
        <v>19</v>
      </c>
      <c r="FD4" s="404"/>
      <c r="FE4" s="404"/>
      <c r="FF4" s="404"/>
      <c r="FG4" s="404"/>
      <c r="FH4" s="404"/>
      <c r="FI4" s="404"/>
      <c r="FJ4" s="405"/>
      <c r="FK4" s="403" t="s">
        <v>20</v>
      </c>
      <c r="FL4" s="404"/>
      <c r="FM4" s="404"/>
      <c r="FN4" s="404"/>
      <c r="FO4" s="404"/>
      <c r="FP4" s="404"/>
      <c r="FQ4" s="404"/>
      <c r="FR4" s="405"/>
      <c r="FS4" s="403" t="s">
        <v>21</v>
      </c>
      <c r="FT4" s="404"/>
      <c r="FU4" s="404"/>
      <c r="FV4" s="404"/>
      <c r="FW4" s="404"/>
      <c r="FX4" s="404"/>
      <c r="FY4" s="404"/>
      <c r="FZ4" s="405"/>
      <c r="GA4" s="403" t="s">
        <v>135</v>
      </c>
      <c r="GB4" s="404"/>
      <c r="GC4" s="404"/>
      <c r="GD4" s="404"/>
      <c r="GE4" s="404"/>
      <c r="GF4" s="404"/>
      <c r="GG4" s="404"/>
      <c r="GH4" s="405"/>
      <c r="GI4" s="412" t="s">
        <v>22</v>
      </c>
      <c r="GJ4" s="412"/>
      <c r="GK4" s="412"/>
      <c r="GL4" s="412"/>
      <c r="GM4" s="413"/>
      <c r="GN4" s="414" t="s">
        <v>23</v>
      </c>
      <c r="GO4" s="412"/>
      <c r="GP4" s="412"/>
      <c r="GQ4" s="412"/>
      <c r="GR4" s="412"/>
      <c r="GS4" s="415" t="s">
        <v>24</v>
      </c>
      <c r="GT4" s="415"/>
      <c r="GU4" s="415"/>
      <c r="GV4" s="415"/>
      <c r="GW4" s="415"/>
      <c r="GX4" s="415"/>
      <c r="GY4" s="415"/>
      <c r="GZ4" s="415"/>
      <c r="HA4" s="415" t="s">
        <v>25</v>
      </c>
      <c r="HB4" s="415"/>
      <c r="HC4" s="415"/>
      <c r="HD4" s="415"/>
      <c r="HE4" s="415"/>
      <c r="HF4" s="415"/>
      <c r="HG4" s="415"/>
      <c r="HH4" s="415"/>
      <c r="HI4" s="413" t="s">
        <v>26</v>
      </c>
      <c r="HJ4" s="415"/>
      <c r="HK4" s="415"/>
      <c r="HL4" s="415"/>
      <c r="HM4" s="414"/>
      <c r="HN4" s="415" t="s">
        <v>27</v>
      </c>
      <c r="HO4" s="415"/>
      <c r="HP4" s="415"/>
      <c r="HQ4" s="415"/>
      <c r="HR4" s="415"/>
      <c r="HS4" s="415"/>
      <c r="HT4" s="415"/>
      <c r="HU4" s="415"/>
    </row>
    <row r="5" spans="1:248" ht="10.5" customHeight="1">
      <c r="A5" s="387"/>
      <c r="B5" s="389"/>
      <c r="C5" s="390" t="s">
        <v>152</v>
      </c>
      <c r="D5" s="390" t="s">
        <v>153</v>
      </c>
      <c r="E5" s="391" t="s">
        <v>176</v>
      </c>
      <c r="F5" s="391" t="s">
        <v>28</v>
      </c>
      <c r="G5" s="391" t="s">
        <v>29</v>
      </c>
      <c r="H5" s="391" t="s">
        <v>30</v>
      </c>
      <c r="I5" s="391" t="s">
        <v>177</v>
      </c>
      <c r="J5" s="394" t="s">
        <v>154</v>
      </c>
      <c r="K5" s="390" t="s">
        <v>152</v>
      </c>
      <c r="L5" s="390" t="s">
        <v>153</v>
      </c>
      <c r="M5" s="391" t="s">
        <v>176</v>
      </c>
      <c r="N5" s="391" t="s">
        <v>28</v>
      </c>
      <c r="O5" s="391" t="s">
        <v>29</v>
      </c>
      <c r="P5" s="391" t="s">
        <v>30</v>
      </c>
      <c r="Q5" s="391" t="s">
        <v>177</v>
      </c>
      <c r="R5" s="394" t="s">
        <v>154</v>
      </c>
      <c r="S5" s="431" t="s">
        <v>152</v>
      </c>
      <c r="T5" s="431" t="s">
        <v>153</v>
      </c>
      <c r="U5" s="398" t="s">
        <v>176</v>
      </c>
      <c r="V5" s="398" t="s">
        <v>28</v>
      </c>
      <c r="W5" s="398" t="s">
        <v>29</v>
      </c>
      <c r="X5" s="398" t="s">
        <v>30</v>
      </c>
      <c r="Y5" s="398" t="s">
        <v>177</v>
      </c>
      <c r="Z5" s="399" t="s">
        <v>154</v>
      </c>
      <c r="AA5" s="390" t="s">
        <v>145</v>
      </c>
      <c r="AB5" s="391" t="s">
        <v>178</v>
      </c>
      <c r="AC5" s="391" t="s">
        <v>28</v>
      </c>
      <c r="AD5" s="391" t="s">
        <v>29</v>
      </c>
      <c r="AE5" s="391" t="s">
        <v>30</v>
      </c>
      <c r="AF5" s="391" t="s">
        <v>179</v>
      </c>
      <c r="AG5" s="394" t="s">
        <v>146</v>
      </c>
      <c r="AH5" s="390" t="s">
        <v>152</v>
      </c>
      <c r="AI5" s="390" t="s">
        <v>153</v>
      </c>
      <c r="AJ5" s="391" t="s">
        <v>176</v>
      </c>
      <c r="AK5" s="391" t="s">
        <v>28</v>
      </c>
      <c r="AL5" s="391" t="s">
        <v>29</v>
      </c>
      <c r="AM5" s="391" t="s">
        <v>30</v>
      </c>
      <c r="AN5" s="391" t="s">
        <v>177</v>
      </c>
      <c r="AO5" s="394" t="s">
        <v>154</v>
      </c>
      <c r="AP5" s="390" t="s">
        <v>152</v>
      </c>
      <c r="AQ5" s="390" t="s">
        <v>153</v>
      </c>
      <c r="AR5" s="391" t="s">
        <v>176</v>
      </c>
      <c r="AS5" s="391" t="s">
        <v>28</v>
      </c>
      <c r="AT5" s="391" t="s">
        <v>29</v>
      </c>
      <c r="AU5" s="391" t="s">
        <v>30</v>
      </c>
      <c r="AV5" s="391" t="s">
        <v>177</v>
      </c>
      <c r="AW5" s="394" t="s">
        <v>154</v>
      </c>
      <c r="AX5" s="390" t="s">
        <v>152</v>
      </c>
      <c r="AY5" s="390" t="s">
        <v>153</v>
      </c>
      <c r="AZ5" s="391" t="s">
        <v>176</v>
      </c>
      <c r="BA5" s="391" t="s">
        <v>28</v>
      </c>
      <c r="BB5" s="391" t="s">
        <v>29</v>
      </c>
      <c r="BC5" s="391" t="s">
        <v>30</v>
      </c>
      <c r="BD5" s="391" t="s">
        <v>177</v>
      </c>
      <c r="BE5" s="394" t="s">
        <v>154</v>
      </c>
      <c r="BF5" s="390" t="s">
        <v>152</v>
      </c>
      <c r="BG5" s="390" t="s">
        <v>153</v>
      </c>
      <c r="BH5" s="391" t="s">
        <v>176</v>
      </c>
      <c r="BI5" s="391" t="s">
        <v>28</v>
      </c>
      <c r="BJ5" s="391" t="s">
        <v>29</v>
      </c>
      <c r="BK5" s="391" t="s">
        <v>30</v>
      </c>
      <c r="BL5" s="391" t="s">
        <v>177</v>
      </c>
      <c r="BM5" s="394" t="s">
        <v>154</v>
      </c>
      <c r="BN5" s="390" t="s">
        <v>152</v>
      </c>
      <c r="BO5" s="390" t="s">
        <v>153</v>
      </c>
      <c r="BP5" s="391" t="s">
        <v>176</v>
      </c>
      <c r="BQ5" s="391" t="s">
        <v>28</v>
      </c>
      <c r="BR5" s="391" t="s">
        <v>29</v>
      </c>
      <c r="BS5" s="391" t="s">
        <v>30</v>
      </c>
      <c r="BT5" s="391" t="s">
        <v>177</v>
      </c>
      <c r="BU5" s="394" t="s">
        <v>154</v>
      </c>
      <c r="BV5" s="390" t="s">
        <v>145</v>
      </c>
      <c r="BW5" s="391" t="s">
        <v>180</v>
      </c>
      <c r="BX5" s="391" t="s">
        <v>28</v>
      </c>
      <c r="BY5" s="391" t="s">
        <v>29</v>
      </c>
      <c r="BZ5" s="391" t="s">
        <v>30</v>
      </c>
      <c r="CA5" s="391" t="s">
        <v>181</v>
      </c>
      <c r="CB5" s="394" t="s">
        <v>146</v>
      </c>
      <c r="CC5" s="390" t="s">
        <v>152</v>
      </c>
      <c r="CD5" s="390" t="s">
        <v>153</v>
      </c>
      <c r="CE5" s="391" t="s">
        <v>176</v>
      </c>
      <c r="CF5" s="391" t="s">
        <v>28</v>
      </c>
      <c r="CG5" s="391" t="s">
        <v>29</v>
      </c>
      <c r="CH5" s="391" t="s">
        <v>30</v>
      </c>
      <c r="CI5" s="391" t="s">
        <v>177</v>
      </c>
      <c r="CJ5" s="394" t="s">
        <v>154</v>
      </c>
      <c r="CK5" s="390" t="s">
        <v>152</v>
      </c>
      <c r="CL5" s="390" t="s">
        <v>153</v>
      </c>
      <c r="CM5" s="391" t="s">
        <v>176</v>
      </c>
      <c r="CN5" s="391" t="s">
        <v>28</v>
      </c>
      <c r="CO5" s="391" t="s">
        <v>29</v>
      </c>
      <c r="CP5" s="391" t="s">
        <v>30</v>
      </c>
      <c r="CQ5" s="391" t="s">
        <v>177</v>
      </c>
      <c r="CR5" s="394" t="s">
        <v>154</v>
      </c>
      <c r="CS5" s="390" t="s">
        <v>152</v>
      </c>
      <c r="CT5" s="390" t="s">
        <v>153</v>
      </c>
      <c r="CU5" s="391" t="s">
        <v>176</v>
      </c>
      <c r="CV5" s="391" t="s">
        <v>28</v>
      </c>
      <c r="CW5" s="391" t="s">
        <v>29</v>
      </c>
      <c r="CX5" s="391" t="s">
        <v>30</v>
      </c>
      <c r="CY5" s="391" t="s">
        <v>177</v>
      </c>
      <c r="CZ5" s="394" t="s">
        <v>154</v>
      </c>
      <c r="DA5" s="390" t="s">
        <v>145</v>
      </c>
      <c r="DB5" s="391" t="s">
        <v>178</v>
      </c>
      <c r="DC5" s="391" t="s">
        <v>28</v>
      </c>
      <c r="DD5" s="391" t="s">
        <v>29</v>
      </c>
      <c r="DE5" s="391" t="s">
        <v>30</v>
      </c>
      <c r="DF5" s="391" t="s">
        <v>179</v>
      </c>
      <c r="DG5" s="394" t="s">
        <v>146</v>
      </c>
      <c r="DH5" s="416" t="s">
        <v>152</v>
      </c>
      <c r="DI5" s="416" t="s">
        <v>153</v>
      </c>
      <c r="DJ5" s="417" t="s">
        <v>176</v>
      </c>
      <c r="DK5" s="417" t="s">
        <v>28</v>
      </c>
      <c r="DL5" s="417" t="s">
        <v>29</v>
      </c>
      <c r="DM5" s="417" t="s">
        <v>30</v>
      </c>
      <c r="DN5" s="417" t="s">
        <v>177</v>
      </c>
      <c r="DO5" s="418" t="s">
        <v>154</v>
      </c>
      <c r="DP5" s="390" t="s">
        <v>145</v>
      </c>
      <c r="DQ5" s="391" t="s">
        <v>178</v>
      </c>
      <c r="DR5" s="391" t="s">
        <v>28</v>
      </c>
      <c r="DS5" s="391" t="s">
        <v>29</v>
      </c>
      <c r="DT5" s="391" t="s">
        <v>30</v>
      </c>
      <c r="DU5" s="391" t="s">
        <v>179</v>
      </c>
      <c r="DV5" s="394" t="s">
        <v>146</v>
      </c>
      <c r="DW5" s="390" t="s">
        <v>152</v>
      </c>
      <c r="DX5" s="390" t="s">
        <v>153</v>
      </c>
      <c r="DY5" s="391" t="s">
        <v>176</v>
      </c>
      <c r="DZ5" s="391" t="s">
        <v>28</v>
      </c>
      <c r="EA5" s="391" t="s">
        <v>29</v>
      </c>
      <c r="EB5" s="391" t="s">
        <v>30</v>
      </c>
      <c r="EC5" s="391" t="s">
        <v>177</v>
      </c>
      <c r="ED5" s="394" t="s">
        <v>154</v>
      </c>
      <c r="EE5" s="390" t="s">
        <v>152</v>
      </c>
      <c r="EF5" s="390" t="s">
        <v>153</v>
      </c>
      <c r="EG5" s="391" t="s">
        <v>176</v>
      </c>
      <c r="EH5" s="391" t="s">
        <v>28</v>
      </c>
      <c r="EI5" s="391" t="s">
        <v>29</v>
      </c>
      <c r="EJ5" s="391" t="s">
        <v>30</v>
      </c>
      <c r="EK5" s="391" t="s">
        <v>177</v>
      </c>
      <c r="EL5" s="394" t="s">
        <v>154</v>
      </c>
      <c r="EM5" s="390" t="s">
        <v>152</v>
      </c>
      <c r="EN5" s="390" t="s">
        <v>153</v>
      </c>
      <c r="EO5" s="391" t="s">
        <v>176</v>
      </c>
      <c r="EP5" s="391" t="s">
        <v>28</v>
      </c>
      <c r="EQ5" s="391" t="s">
        <v>29</v>
      </c>
      <c r="ER5" s="391" t="s">
        <v>30</v>
      </c>
      <c r="ES5" s="391" t="s">
        <v>177</v>
      </c>
      <c r="ET5" s="394" t="s">
        <v>154</v>
      </c>
      <c r="EU5" s="390" t="s">
        <v>152</v>
      </c>
      <c r="EV5" s="390" t="s">
        <v>153</v>
      </c>
      <c r="EW5" s="391" t="s">
        <v>176</v>
      </c>
      <c r="EX5" s="391" t="s">
        <v>28</v>
      </c>
      <c r="EY5" s="391" t="s">
        <v>29</v>
      </c>
      <c r="EZ5" s="391" t="s">
        <v>30</v>
      </c>
      <c r="FA5" s="391" t="s">
        <v>177</v>
      </c>
      <c r="FB5" s="394" t="s">
        <v>154</v>
      </c>
      <c r="FC5" s="390" t="s">
        <v>152</v>
      </c>
      <c r="FD5" s="390" t="s">
        <v>153</v>
      </c>
      <c r="FE5" s="391" t="s">
        <v>176</v>
      </c>
      <c r="FF5" s="391" t="s">
        <v>28</v>
      </c>
      <c r="FG5" s="391" t="s">
        <v>29</v>
      </c>
      <c r="FH5" s="391" t="s">
        <v>30</v>
      </c>
      <c r="FI5" s="391" t="s">
        <v>177</v>
      </c>
      <c r="FJ5" s="394" t="s">
        <v>154</v>
      </c>
      <c r="FK5" s="390" t="s">
        <v>152</v>
      </c>
      <c r="FL5" s="390" t="s">
        <v>153</v>
      </c>
      <c r="FM5" s="391" t="s">
        <v>176</v>
      </c>
      <c r="FN5" s="391" t="s">
        <v>28</v>
      </c>
      <c r="FO5" s="391" t="s">
        <v>29</v>
      </c>
      <c r="FP5" s="391" t="s">
        <v>30</v>
      </c>
      <c r="FQ5" s="391" t="s">
        <v>177</v>
      </c>
      <c r="FR5" s="394" t="s">
        <v>154</v>
      </c>
      <c r="FS5" s="390" t="s">
        <v>152</v>
      </c>
      <c r="FT5" s="390" t="s">
        <v>153</v>
      </c>
      <c r="FU5" s="391" t="s">
        <v>176</v>
      </c>
      <c r="FV5" s="391" t="s">
        <v>28</v>
      </c>
      <c r="FW5" s="391" t="s">
        <v>29</v>
      </c>
      <c r="FX5" s="391" t="s">
        <v>30</v>
      </c>
      <c r="FY5" s="391" t="s">
        <v>177</v>
      </c>
      <c r="FZ5" s="394" t="s">
        <v>154</v>
      </c>
      <c r="GA5" s="390" t="s">
        <v>152</v>
      </c>
      <c r="GB5" s="390" t="s">
        <v>153</v>
      </c>
      <c r="GC5" s="391" t="s">
        <v>176</v>
      </c>
      <c r="GD5" s="391" t="s">
        <v>28</v>
      </c>
      <c r="GE5" s="391" t="s">
        <v>29</v>
      </c>
      <c r="GF5" s="391" t="s">
        <v>30</v>
      </c>
      <c r="GG5" s="391" t="s">
        <v>177</v>
      </c>
      <c r="GH5" s="394" t="s">
        <v>154</v>
      </c>
      <c r="GI5" s="419" t="s">
        <v>136</v>
      </c>
      <c r="GJ5" s="421" t="s">
        <v>182</v>
      </c>
      <c r="GK5" s="421" t="s">
        <v>28</v>
      </c>
      <c r="GL5" s="421" t="s">
        <v>29</v>
      </c>
      <c r="GM5" s="421" t="s">
        <v>30</v>
      </c>
      <c r="GN5" s="421" t="s">
        <v>183</v>
      </c>
      <c r="GO5" s="423" t="s">
        <v>147</v>
      </c>
      <c r="GP5" s="419" t="s">
        <v>136</v>
      </c>
      <c r="GQ5" s="421" t="s">
        <v>184</v>
      </c>
      <c r="GR5" s="425" t="s">
        <v>28</v>
      </c>
      <c r="GS5" s="390" t="s">
        <v>152</v>
      </c>
      <c r="GT5" s="390" t="s">
        <v>153</v>
      </c>
      <c r="GU5" s="391" t="s">
        <v>176</v>
      </c>
      <c r="GV5" s="391" t="s">
        <v>28</v>
      </c>
      <c r="GW5" s="391" t="s">
        <v>29</v>
      </c>
      <c r="GX5" s="391" t="s">
        <v>30</v>
      </c>
      <c r="GY5" s="391" t="s">
        <v>177</v>
      </c>
      <c r="GZ5" s="394" t="s">
        <v>154</v>
      </c>
      <c r="HA5" s="390" t="s">
        <v>152</v>
      </c>
      <c r="HB5" s="390" t="s">
        <v>153</v>
      </c>
      <c r="HC5" s="391" t="s">
        <v>176</v>
      </c>
      <c r="HD5" s="391" t="s">
        <v>28</v>
      </c>
      <c r="HE5" s="391" t="s">
        <v>29</v>
      </c>
      <c r="HF5" s="391" t="s">
        <v>30</v>
      </c>
      <c r="HG5" s="391" t="s">
        <v>177</v>
      </c>
      <c r="HH5" s="394" t="s">
        <v>154</v>
      </c>
      <c r="HI5" s="429" t="s">
        <v>185</v>
      </c>
      <c r="HJ5" s="391" t="s">
        <v>28</v>
      </c>
      <c r="HK5" s="391" t="s">
        <v>29</v>
      </c>
      <c r="HL5" s="391" t="s">
        <v>186</v>
      </c>
      <c r="HM5" s="394" t="s">
        <v>31</v>
      </c>
      <c r="HN5" s="390" t="s">
        <v>152</v>
      </c>
      <c r="HO5" s="390" t="s">
        <v>153</v>
      </c>
      <c r="HP5" s="391" t="s">
        <v>176</v>
      </c>
      <c r="HQ5" s="391" t="s">
        <v>28</v>
      </c>
      <c r="HR5" s="391" t="s">
        <v>29</v>
      </c>
      <c r="HS5" s="391" t="s">
        <v>30</v>
      </c>
      <c r="HT5" s="391" t="s">
        <v>177</v>
      </c>
      <c r="HU5" s="394" t="s">
        <v>154</v>
      </c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</row>
    <row r="6" spans="1:248" ht="66.75" customHeight="1">
      <c r="A6" s="387"/>
      <c r="B6" s="389"/>
      <c r="C6" s="390"/>
      <c r="D6" s="390"/>
      <c r="E6" s="391"/>
      <c r="F6" s="391"/>
      <c r="G6" s="391"/>
      <c r="H6" s="391"/>
      <c r="I6" s="391"/>
      <c r="J6" s="394"/>
      <c r="K6" s="390"/>
      <c r="L6" s="390"/>
      <c r="M6" s="391"/>
      <c r="N6" s="391"/>
      <c r="O6" s="391"/>
      <c r="P6" s="391"/>
      <c r="Q6" s="391"/>
      <c r="R6" s="394"/>
      <c r="S6" s="431"/>
      <c r="T6" s="431"/>
      <c r="U6" s="398"/>
      <c r="V6" s="398"/>
      <c r="W6" s="398"/>
      <c r="X6" s="398"/>
      <c r="Y6" s="398"/>
      <c r="Z6" s="399"/>
      <c r="AA6" s="390"/>
      <c r="AB6" s="391"/>
      <c r="AC6" s="391"/>
      <c r="AD6" s="391"/>
      <c r="AE6" s="391"/>
      <c r="AF6" s="391"/>
      <c r="AG6" s="394"/>
      <c r="AH6" s="390"/>
      <c r="AI6" s="390"/>
      <c r="AJ6" s="391"/>
      <c r="AK6" s="391"/>
      <c r="AL6" s="391"/>
      <c r="AM6" s="391"/>
      <c r="AN6" s="391"/>
      <c r="AO6" s="394"/>
      <c r="AP6" s="390"/>
      <c r="AQ6" s="390"/>
      <c r="AR6" s="391"/>
      <c r="AS6" s="391"/>
      <c r="AT6" s="391"/>
      <c r="AU6" s="391"/>
      <c r="AV6" s="391"/>
      <c r="AW6" s="394"/>
      <c r="AX6" s="390"/>
      <c r="AY6" s="390"/>
      <c r="AZ6" s="391"/>
      <c r="BA6" s="391"/>
      <c r="BB6" s="391"/>
      <c r="BC6" s="391"/>
      <c r="BD6" s="391"/>
      <c r="BE6" s="394"/>
      <c r="BF6" s="390"/>
      <c r="BG6" s="390"/>
      <c r="BH6" s="391"/>
      <c r="BI6" s="391"/>
      <c r="BJ6" s="391"/>
      <c r="BK6" s="391"/>
      <c r="BL6" s="391"/>
      <c r="BM6" s="394"/>
      <c r="BN6" s="390"/>
      <c r="BO6" s="390"/>
      <c r="BP6" s="391"/>
      <c r="BQ6" s="391"/>
      <c r="BR6" s="391"/>
      <c r="BS6" s="391"/>
      <c r="BT6" s="391"/>
      <c r="BU6" s="394"/>
      <c r="BV6" s="390"/>
      <c r="BW6" s="391"/>
      <c r="BX6" s="391"/>
      <c r="BY6" s="391"/>
      <c r="BZ6" s="391"/>
      <c r="CA6" s="391"/>
      <c r="CB6" s="394"/>
      <c r="CC6" s="390"/>
      <c r="CD6" s="390"/>
      <c r="CE6" s="391"/>
      <c r="CF6" s="391"/>
      <c r="CG6" s="391"/>
      <c r="CH6" s="391"/>
      <c r="CI6" s="391"/>
      <c r="CJ6" s="394"/>
      <c r="CK6" s="390"/>
      <c r="CL6" s="390"/>
      <c r="CM6" s="391"/>
      <c r="CN6" s="391"/>
      <c r="CO6" s="391"/>
      <c r="CP6" s="391"/>
      <c r="CQ6" s="391"/>
      <c r="CR6" s="394"/>
      <c r="CS6" s="390"/>
      <c r="CT6" s="390"/>
      <c r="CU6" s="391"/>
      <c r="CV6" s="391"/>
      <c r="CW6" s="391"/>
      <c r="CX6" s="391"/>
      <c r="CY6" s="391"/>
      <c r="CZ6" s="394"/>
      <c r="DA6" s="390"/>
      <c r="DB6" s="391"/>
      <c r="DC6" s="391"/>
      <c r="DD6" s="391"/>
      <c r="DE6" s="391"/>
      <c r="DF6" s="391"/>
      <c r="DG6" s="394"/>
      <c r="DH6" s="416"/>
      <c r="DI6" s="416"/>
      <c r="DJ6" s="417"/>
      <c r="DK6" s="417"/>
      <c r="DL6" s="417"/>
      <c r="DM6" s="417"/>
      <c r="DN6" s="417"/>
      <c r="DO6" s="418"/>
      <c r="DP6" s="390"/>
      <c r="DQ6" s="391"/>
      <c r="DR6" s="391"/>
      <c r="DS6" s="391"/>
      <c r="DT6" s="391"/>
      <c r="DU6" s="391"/>
      <c r="DV6" s="394"/>
      <c r="DW6" s="390"/>
      <c r="DX6" s="390"/>
      <c r="DY6" s="391"/>
      <c r="DZ6" s="391"/>
      <c r="EA6" s="391"/>
      <c r="EB6" s="391"/>
      <c r="EC6" s="391"/>
      <c r="ED6" s="394"/>
      <c r="EE6" s="390"/>
      <c r="EF6" s="390"/>
      <c r="EG6" s="391"/>
      <c r="EH6" s="391"/>
      <c r="EI6" s="391"/>
      <c r="EJ6" s="391"/>
      <c r="EK6" s="391"/>
      <c r="EL6" s="394"/>
      <c r="EM6" s="390"/>
      <c r="EN6" s="390"/>
      <c r="EO6" s="391"/>
      <c r="EP6" s="391"/>
      <c r="EQ6" s="391"/>
      <c r="ER6" s="391"/>
      <c r="ES6" s="391"/>
      <c r="ET6" s="394"/>
      <c r="EU6" s="390"/>
      <c r="EV6" s="390"/>
      <c r="EW6" s="391"/>
      <c r="EX6" s="391"/>
      <c r="EY6" s="391"/>
      <c r="EZ6" s="391"/>
      <c r="FA6" s="391"/>
      <c r="FB6" s="394"/>
      <c r="FC6" s="390"/>
      <c r="FD6" s="390"/>
      <c r="FE6" s="391"/>
      <c r="FF6" s="391"/>
      <c r="FG6" s="391"/>
      <c r="FH6" s="391"/>
      <c r="FI6" s="391"/>
      <c r="FJ6" s="394"/>
      <c r="FK6" s="390"/>
      <c r="FL6" s="390"/>
      <c r="FM6" s="391"/>
      <c r="FN6" s="391"/>
      <c r="FO6" s="391"/>
      <c r="FP6" s="391"/>
      <c r="FQ6" s="391"/>
      <c r="FR6" s="394"/>
      <c r="FS6" s="390"/>
      <c r="FT6" s="390"/>
      <c r="FU6" s="391"/>
      <c r="FV6" s="391"/>
      <c r="FW6" s="391"/>
      <c r="FX6" s="391"/>
      <c r="FY6" s="391"/>
      <c r="FZ6" s="394"/>
      <c r="GA6" s="390"/>
      <c r="GB6" s="390"/>
      <c r="GC6" s="391"/>
      <c r="GD6" s="391"/>
      <c r="GE6" s="391"/>
      <c r="GF6" s="391"/>
      <c r="GG6" s="391"/>
      <c r="GH6" s="394"/>
      <c r="GI6" s="420"/>
      <c r="GJ6" s="422"/>
      <c r="GK6" s="422"/>
      <c r="GL6" s="422"/>
      <c r="GM6" s="422"/>
      <c r="GN6" s="422"/>
      <c r="GO6" s="424"/>
      <c r="GP6" s="420"/>
      <c r="GQ6" s="422"/>
      <c r="GR6" s="426"/>
      <c r="GS6" s="390"/>
      <c r="GT6" s="390"/>
      <c r="GU6" s="391"/>
      <c r="GV6" s="391"/>
      <c r="GW6" s="391"/>
      <c r="GX6" s="391"/>
      <c r="GY6" s="391"/>
      <c r="GZ6" s="394"/>
      <c r="HA6" s="390"/>
      <c r="HB6" s="390"/>
      <c r="HC6" s="391"/>
      <c r="HD6" s="391"/>
      <c r="HE6" s="391"/>
      <c r="HF6" s="391"/>
      <c r="HG6" s="391"/>
      <c r="HH6" s="394"/>
      <c r="HI6" s="429"/>
      <c r="HJ6" s="391"/>
      <c r="HK6" s="391"/>
      <c r="HL6" s="391"/>
      <c r="HM6" s="394"/>
      <c r="HN6" s="390"/>
      <c r="HO6" s="390"/>
      <c r="HP6" s="391"/>
      <c r="HQ6" s="391"/>
      <c r="HR6" s="391"/>
      <c r="HS6" s="391"/>
      <c r="HT6" s="391"/>
      <c r="HU6" s="394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</row>
    <row r="7" spans="1:230" s="44" customFormat="1" ht="17.25" customHeight="1">
      <c r="A7" s="1">
        <v>1</v>
      </c>
      <c r="B7" s="107" t="s">
        <v>32</v>
      </c>
      <c r="C7" s="2">
        <f aca="true" t="shared" si="0" ref="C7:C21">K7+HN7</f>
        <v>6337.214</v>
      </c>
      <c r="D7" s="369">
        <f aca="true" t="shared" si="1" ref="D7:D21">L7+HO7</f>
        <v>6751.414000000001</v>
      </c>
      <c r="E7" s="235">
        <f aca="true" t="shared" si="2" ref="E7:E20">M7+HP7</f>
        <v>1853.3</v>
      </c>
      <c r="F7" s="3">
        <f aca="true" t="shared" si="3" ref="F7:F20">N7+HQ7</f>
        <v>1854.81</v>
      </c>
      <c r="G7" s="3">
        <f aca="true" t="shared" si="4" ref="G7:G21">F7/E7*100</f>
        <v>100.08147628554471</v>
      </c>
      <c r="H7" s="3">
        <f>F7/D7*100</f>
        <v>27.472911600443993</v>
      </c>
      <c r="I7" s="19">
        <f aca="true" t="shared" si="5" ref="I7:I21">Q7+HT7</f>
        <v>1896.7</v>
      </c>
      <c r="J7" s="8">
        <f aca="true" t="shared" si="6" ref="J7:J21">F7/I7*100</f>
        <v>97.7914272156904</v>
      </c>
      <c r="K7" s="3">
        <f>S7+DH7</f>
        <v>1323.1</v>
      </c>
      <c r="L7" s="370">
        <f aca="true" t="shared" si="7" ref="L7:L20">T7+DI7</f>
        <v>1723.1</v>
      </c>
      <c r="M7" s="235">
        <f aca="true" t="shared" si="8" ref="M7:M20">U7+DJ7</f>
        <v>318.5</v>
      </c>
      <c r="N7" s="3">
        <f aca="true" t="shared" si="9" ref="N7:N20">V7+DK7</f>
        <v>320.01</v>
      </c>
      <c r="O7" s="3">
        <f aca="true" t="shared" si="10" ref="O7:O21">N7/M7*100</f>
        <v>100.47409733124017</v>
      </c>
      <c r="P7" s="3">
        <f>N7/L7*100</f>
        <v>18.571760199640185</v>
      </c>
      <c r="Q7" s="3">
        <f aca="true" t="shared" si="11" ref="Q7:Q20">Y7+DN7</f>
        <v>157.3</v>
      </c>
      <c r="R7" s="289">
        <f aca="true" t="shared" si="12" ref="R7:R21">N7/Q7*100</f>
        <v>203.43928798474252</v>
      </c>
      <c r="S7" s="297">
        <f>AH7+AP7+AX7+BF7+BN7+CC7+CK7+CS7</f>
        <v>1117.5</v>
      </c>
      <c r="T7" s="297">
        <f aca="true" t="shared" si="13" ref="T7:T20">AA7+AI7+AQ7+AY7+BG7+BO7+BV7+CD7+CL7+CT7+DA7</f>
        <v>1117.5</v>
      </c>
      <c r="U7" s="235">
        <f aca="true" t="shared" si="14" ref="T7:U21">AB7+AJ7+AR7+AZ7+BH7+BP7+BW7+CE7+CM7+CU7+DB7</f>
        <v>316.6</v>
      </c>
      <c r="V7" s="235">
        <f aca="true" t="shared" si="15" ref="V7:V21">AC7+AK7+AS7+BA7+BI7+BQ7+BX7+CF7+CN7+CV7+DC7</f>
        <v>318.13</v>
      </c>
      <c r="W7" s="235">
        <f aca="true" t="shared" si="16" ref="W7:W21">V7/U7*100</f>
        <v>100.48325963360708</v>
      </c>
      <c r="X7" s="235">
        <f>V7/T7*100</f>
        <v>28.468008948545858</v>
      </c>
      <c r="Y7" s="235">
        <f aca="true" t="shared" si="17" ref="Y7:Y19">AF7+AN7+AV7+BD7+BL7+BT7+CA7+CI7+CQ7+CY7+DF7</f>
        <v>155.4</v>
      </c>
      <c r="Z7" s="267">
        <f aca="true" t="shared" si="18" ref="Z7:Z21">V7/Y7*100</f>
        <v>204.7168597168597</v>
      </c>
      <c r="AA7" s="5"/>
      <c r="AB7" s="3"/>
      <c r="AC7" s="3"/>
      <c r="AD7" s="3"/>
      <c r="AE7" s="3"/>
      <c r="AF7" s="3"/>
      <c r="AG7" s="11"/>
      <c r="AH7" s="9">
        <v>154.5</v>
      </c>
      <c r="AI7" s="9">
        <v>154.5</v>
      </c>
      <c r="AJ7" s="9">
        <v>34.8</v>
      </c>
      <c r="AK7" s="3">
        <v>34.986</v>
      </c>
      <c r="AL7" s="3">
        <f aca="true" t="shared" si="19" ref="AL7:AL21">AK7/AJ7*100</f>
        <v>100.5344827586207</v>
      </c>
      <c r="AM7" s="3">
        <f>AK7/AI7*100</f>
        <v>22.644660194174758</v>
      </c>
      <c r="AN7" s="3">
        <v>39.1</v>
      </c>
      <c r="AO7" s="8">
        <f aca="true" t="shared" si="20" ref="AO7:AO21">AK7/AN7*100</f>
        <v>89.4782608695652</v>
      </c>
      <c r="AP7" s="3">
        <v>576.1</v>
      </c>
      <c r="AQ7" s="3">
        <v>576.1</v>
      </c>
      <c r="AR7" s="3">
        <v>204</v>
      </c>
      <c r="AS7" s="3">
        <v>204.75</v>
      </c>
      <c r="AT7" s="3">
        <f aca="true" t="shared" si="21" ref="AT7:AT18">AS7/AR7*100</f>
        <v>100.36764705882352</v>
      </c>
      <c r="AU7" s="3">
        <f aca="true" t="shared" si="22" ref="AU7:AU18">AS7/AQ7*100</f>
        <v>35.54070473876063</v>
      </c>
      <c r="AV7" s="3">
        <v>62.1</v>
      </c>
      <c r="AW7" s="4">
        <f aca="true" t="shared" si="23" ref="AW7:AW21">AS7/AV7*100</f>
        <v>329.71014492753625</v>
      </c>
      <c r="AX7" s="9"/>
      <c r="AY7" s="9"/>
      <c r="AZ7" s="10"/>
      <c r="BA7" s="10"/>
      <c r="BB7" s="10"/>
      <c r="BC7" s="10"/>
      <c r="BD7" s="10"/>
      <c r="BE7" s="6"/>
      <c r="BF7" s="9"/>
      <c r="BG7" s="9"/>
      <c r="BH7" s="10"/>
      <c r="BI7" s="10"/>
      <c r="BJ7" s="10"/>
      <c r="BK7" s="10"/>
      <c r="BL7" s="10"/>
      <c r="BM7" s="6"/>
      <c r="BN7" s="9">
        <v>0.9</v>
      </c>
      <c r="BO7" s="9">
        <v>0.9</v>
      </c>
      <c r="BP7" s="9">
        <v>0.9</v>
      </c>
      <c r="BQ7" s="3">
        <v>0.906</v>
      </c>
      <c r="BR7" s="3">
        <f>BQ7/BP7*100</f>
        <v>100.66666666666666</v>
      </c>
      <c r="BS7" s="3">
        <f aca="true" t="shared" si="24" ref="BS7:BS13">BQ7/BO7*100</f>
        <v>100.66666666666666</v>
      </c>
      <c r="BT7" s="3">
        <v>0.9</v>
      </c>
      <c r="BU7" s="4">
        <f aca="true" t="shared" si="25" ref="BU7:BU14">BQ7/BT7*100</f>
        <v>100.66666666666666</v>
      </c>
      <c r="BV7" s="5"/>
      <c r="BW7" s="3"/>
      <c r="BX7" s="3"/>
      <c r="BY7" s="3"/>
      <c r="BZ7" s="3"/>
      <c r="CA7" s="3"/>
      <c r="CB7" s="11"/>
      <c r="CC7" s="9">
        <v>52</v>
      </c>
      <c r="CD7" s="9">
        <v>52</v>
      </c>
      <c r="CE7" s="9">
        <v>12.3</v>
      </c>
      <c r="CF7" s="3">
        <v>12.546</v>
      </c>
      <c r="CG7" s="3">
        <f aca="true" t="shared" si="26" ref="CG7:CG16">CF7/CE7*100</f>
        <v>101.99999999999999</v>
      </c>
      <c r="CH7" s="3">
        <f aca="true" t="shared" si="27" ref="CH7:CH15">CF7/CD7*100</f>
        <v>24.126923076923077</v>
      </c>
      <c r="CI7" s="3">
        <v>2.7</v>
      </c>
      <c r="CJ7" s="6">
        <f aca="true" t="shared" si="28" ref="CJ7:CJ15">CF7/CI7*100</f>
        <v>464.66666666666663</v>
      </c>
      <c r="CK7" s="9">
        <v>334</v>
      </c>
      <c r="CL7" s="9">
        <v>334</v>
      </c>
      <c r="CM7" s="9">
        <v>64.6</v>
      </c>
      <c r="CN7" s="19">
        <v>64.942</v>
      </c>
      <c r="CO7" s="3">
        <f aca="true" t="shared" si="29" ref="CO7:CO18">CN7/CM7*100</f>
        <v>100.52941176470588</v>
      </c>
      <c r="CP7" s="3">
        <f>CN7/CL7*100</f>
        <v>19.4437125748503</v>
      </c>
      <c r="CQ7" s="3">
        <v>50.6</v>
      </c>
      <c r="CR7" s="6">
        <f aca="true" t="shared" si="30" ref="CR7:CR18">CN7/CQ7*100</f>
        <v>128.34387351778653</v>
      </c>
      <c r="CS7" s="9"/>
      <c r="CT7" s="9"/>
      <c r="CU7" s="3"/>
      <c r="CV7" s="3"/>
      <c r="CW7" s="3"/>
      <c r="CX7" s="3"/>
      <c r="CY7" s="3"/>
      <c r="CZ7" s="6"/>
      <c r="DA7" s="7"/>
      <c r="DB7" s="10"/>
      <c r="DC7" s="10"/>
      <c r="DD7" s="10"/>
      <c r="DE7" s="10"/>
      <c r="DF7" s="10"/>
      <c r="DG7" s="11"/>
      <c r="DH7" s="282">
        <f aca="true" t="shared" si="31" ref="DH7:DH19">DW7+EE7+EU7+FC7+FK7+FS7+GA7+GS7+HA7</f>
        <v>205.6</v>
      </c>
      <c r="DI7" s="282">
        <f aca="true" t="shared" si="32" ref="DI7:DI16">DX7+EF7+EV7+FD7+FL7+FT7+GB7+GT7+HB7+EN7</f>
        <v>605.6</v>
      </c>
      <c r="DJ7" s="282">
        <f aca="true" t="shared" si="33" ref="DJ7:DJ16">DY7+EG7+EW7+FE7+FM7+FU7+GC7+GU7+HC7+EO7</f>
        <v>1.9</v>
      </c>
      <c r="DK7" s="282">
        <f aca="true" t="shared" si="34" ref="DK7:DK16">DZ7+EH7+EX7+FF7+FN7+FV7+GD7+GV7+HD7+EP7</f>
        <v>1.88</v>
      </c>
      <c r="DL7" s="282">
        <f aca="true" t="shared" si="35" ref="DL7:DL16">DK7/DJ7*100</f>
        <v>98.94736842105263</v>
      </c>
      <c r="DM7" s="282">
        <f>DK7/DI7*100</f>
        <v>0.3104359313077939</v>
      </c>
      <c r="DN7" s="282">
        <f aca="true" t="shared" si="36" ref="DN7:DN20">EC7+EK7+FA7+FI7+FQ7+FY7+GG7+GY7+HG7+ES7</f>
        <v>1.9</v>
      </c>
      <c r="DO7" s="263">
        <f aca="true" t="shared" si="37" ref="DO7:DO21">DK7/DN7*100</f>
        <v>98.94736842105263</v>
      </c>
      <c r="DP7" s="7"/>
      <c r="DQ7" s="3"/>
      <c r="DR7" s="3"/>
      <c r="DS7" s="3"/>
      <c r="DT7" s="3"/>
      <c r="DU7" s="3"/>
      <c r="DV7" s="11"/>
      <c r="DW7" s="270"/>
      <c r="DX7" s="9"/>
      <c r="DY7" s="10"/>
      <c r="DZ7" s="10"/>
      <c r="EA7" s="10"/>
      <c r="EB7" s="10"/>
      <c r="EC7" s="10"/>
      <c r="ED7" s="6"/>
      <c r="EE7" s="9"/>
      <c r="EF7" s="9"/>
      <c r="EG7" s="9"/>
      <c r="EH7" s="3"/>
      <c r="EI7" s="3"/>
      <c r="EJ7" s="3"/>
      <c r="EK7" s="3"/>
      <c r="EL7" s="6"/>
      <c r="EM7" s="270"/>
      <c r="EN7" s="7"/>
      <c r="EO7" s="10"/>
      <c r="EP7" s="10"/>
      <c r="EQ7" s="10"/>
      <c r="ER7" s="10"/>
      <c r="ES7" s="10"/>
      <c r="ET7" s="11"/>
      <c r="EU7" s="9"/>
      <c r="EV7" s="9"/>
      <c r="EW7" s="3"/>
      <c r="EX7" s="3"/>
      <c r="EY7" s="3"/>
      <c r="EZ7" s="3"/>
      <c r="FA7" s="3"/>
      <c r="FB7" s="11"/>
      <c r="FC7" s="10"/>
      <c r="FD7" s="10"/>
      <c r="FE7" s="10"/>
      <c r="FF7" s="10"/>
      <c r="FG7" s="10"/>
      <c r="FH7" s="10"/>
      <c r="FI7" s="10"/>
      <c r="FJ7" s="6"/>
      <c r="FK7" s="270"/>
      <c r="FL7" s="9"/>
      <c r="FM7" s="3"/>
      <c r="FN7" s="3"/>
      <c r="FO7" s="3"/>
      <c r="FP7" s="3"/>
      <c r="FQ7" s="3"/>
      <c r="FR7" s="6"/>
      <c r="FS7" s="9">
        <v>205.6</v>
      </c>
      <c r="FT7" s="9">
        <v>605.6</v>
      </c>
      <c r="FU7" s="9">
        <v>1.9</v>
      </c>
      <c r="FV7" s="12">
        <v>1.88</v>
      </c>
      <c r="FW7" s="3">
        <f>FV7/FU7*100</f>
        <v>98.94736842105263</v>
      </c>
      <c r="FX7" s="3">
        <f>FV7/FT7*100</f>
        <v>0.3104359313077939</v>
      </c>
      <c r="FY7" s="12">
        <v>1.9</v>
      </c>
      <c r="FZ7" s="6">
        <f>FV7/FY7*100</f>
        <v>98.94736842105263</v>
      </c>
      <c r="GA7" s="7"/>
      <c r="GB7" s="7"/>
      <c r="GC7" s="13"/>
      <c r="GD7" s="13"/>
      <c r="GE7" s="3"/>
      <c r="GF7" s="3"/>
      <c r="GG7" s="13"/>
      <c r="GH7" s="6"/>
      <c r="GI7" s="5"/>
      <c r="GJ7" s="3"/>
      <c r="GK7" s="3"/>
      <c r="GL7" s="3"/>
      <c r="GM7" s="10"/>
      <c r="GN7" s="13"/>
      <c r="GO7" s="13"/>
      <c r="GP7" s="13"/>
      <c r="GQ7" s="13"/>
      <c r="GR7" s="14"/>
      <c r="GS7" s="15"/>
      <c r="GT7" s="15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3"/>
      <c r="HF7" s="3"/>
      <c r="HG7" s="13"/>
      <c r="HH7" s="13"/>
      <c r="HI7" s="5"/>
      <c r="HJ7" s="3"/>
      <c r="HK7" s="3"/>
      <c r="HL7" s="3"/>
      <c r="HM7" s="11"/>
      <c r="HN7" s="9">
        <v>5014.114</v>
      </c>
      <c r="HO7" s="9">
        <v>5028.314</v>
      </c>
      <c r="HP7" s="9">
        <v>1534.8</v>
      </c>
      <c r="HQ7" s="3">
        <v>1534.8</v>
      </c>
      <c r="HR7" s="3">
        <f aca="true" t="shared" si="38" ref="HR7:HR21">HQ7/HP7*100</f>
        <v>100</v>
      </c>
      <c r="HS7" s="3">
        <f>HQ7/HO7*100</f>
        <v>30.523153486437</v>
      </c>
      <c r="HT7" s="3">
        <v>1739.4</v>
      </c>
      <c r="HU7" s="6">
        <f aca="true" t="shared" si="39" ref="HU7:HU21">HQ7/HT7*100</f>
        <v>88.23732321490169</v>
      </c>
      <c r="HV7" s="108"/>
    </row>
    <row r="8" spans="1:230" s="44" customFormat="1" ht="17.25" customHeight="1">
      <c r="A8" s="1">
        <v>2</v>
      </c>
      <c r="B8" s="107" t="s">
        <v>33</v>
      </c>
      <c r="C8" s="2">
        <f t="shared" si="0"/>
        <v>10369.812</v>
      </c>
      <c r="D8" s="369">
        <f t="shared" si="1"/>
        <v>25412.311999999998</v>
      </c>
      <c r="E8" s="235">
        <f t="shared" si="2"/>
        <v>5054.868</v>
      </c>
      <c r="F8" s="3">
        <f t="shared" si="3"/>
        <v>5215.505</v>
      </c>
      <c r="G8" s="3">
        <f t="shared" si="4"/>
        <v>103.17786735479541</v>
      </c>
      <c r="H8" s="3">
        <f aca="true" t="shared" si="40" ref="H8:H21">F8/D8*100</f>
        <v>20.523535993104446</v>
      </c>
      <c r="I8" s="19">
        <f t="shared" si="5"/>
        <v>4101.35</v>
      </c>
      <c r="J8" s="349">
        <f t="shared" si="6"/>
        <v>127.16556743511282</v>
      </c>
      <c r="K8" s="3">
        <f aca="true" t="shared" si="41" ref="K8:K21">S8+DH8</f>
        <v>4199</v>
      </c>
      <c r="L8" s="370">
        <f t="shared" si="7"/>
        <v>5213.4</v>
      </c>
      <c r="M8" s="235">
        <f t="shared" si="8"/>
        <v>2519.7000000000003</v>
      </c>
      <c r="N8" s="3">
        <f t="shared" si="9"/>
        <v>2680.337</v>
      </c>
      <c r="O8" s="3">
        <f t="shared" si="10"/>
        <v>106.37524308449417</v>
      </c>
      <c r="P8" s="3">
        <f aca="true" t="shared" si="42" ref="P8:P21">N8/L8*100</f>
        <v>51.41245636245061</v>
      </c>
      <c r="Q8" s="3">
        <f t="shared" si="11"/>
        <v>998.95</v>
      </c>
      <c r="R8" s="289">
        <f t="shared" si="12"/>
        <v>268.31543120276285</v>
      </c>
      <c r="S8" s="297">
        <f aca="true" t="shared" si="43" ref="S8:S21">AH8+AP8+AX8+BF8+BN8+CC8+CK8+CS8</f>
        <v>3999</v>
      </c>
      <c r="T8" s="297">
        <f t="shared" si="13"/>
        <v>3999</v>
      </c>
      <c r="U8" s="235">
        <f t="shared" si="14"/>
        <v>1505.3000000000002</v>
      </c>
      <c r="V8" s="235">
        <f t="shared" si="15"/>
        <v>1631.199</v>
      </c>
      <c r="W8" s="235">
        <f t="shared" si="16"/>
        <v>108.36371487411147</v>
      </c>
      <c r="X8" s="235">
        <f aca="true" t="shared" si="44" ref="X8:X22">V8/T8*100</f>
        <v>40.79017254313578</v>
      </c>
      <c r="Y8" s="235">
        <f t="shared" si="17"/>
        <v>860.1</v>
      </c>
      <c r="Z8" s="267">
        <f t="shared" si="18"/>
        <v>189.6522497384025</v>
      </c>
      <c r="AA8" s="5"/>
      <c r="AB8" s="3"/>
      <c r="AC8" s="3"/>
      <c r="AD8" s="3"/>
      <c r="AE8" s="3"/>
      <c r="AF8" s="3"/>
      <c r="AG8" s="11"/>
      <c r="AH8" s="9">
        <v>1830</v>
      </c>
      <c r="AI8" s="9">
        <v>1830</v>
      </c>
      <c r="AJ8" s="9">
        <v>826.8</v>
      </c>
      <c r="AK8" s="3">
        <v>841.267</v>
      </c>
      <c r="AL8" s="3">
        <f t="shared" si="19"/>
        <v>101.7497581035317</v>
      </c>
      <c r="AM8" s="3">
        <f aca="true" t="shared" si="45" ref="AM8:AM21">AK8/AI8*100</f>
        <v>45.97087431693989</v>
      </c>
      <c r="AN8" s="3">
        <v>522.9</v>
      </c>
      <c r="AO8" s="8">
        <f t="shared" si="20"/>
        <v>160.88487282463188</v>
      </c>
      <c r="AP8" s="3">
        <v>805.3</v>
      </c>
      <c r="AQ8" s="3">
        <v>805.3</v>
      </c>
      <c r="AR8" s="3">
        <v>225.7</v>
      </c>
      <c r="AS8" s="3">
        <v>286.205</v>
      </c>
      <c r="AT8" s="3">
        <f t="shared" si="21"/>
        <v>126.80770934869297</v>
      </c>
      <c r="AU8" s="3">
        <f t="shared" si="22"/>
        <v>35.540171364708804</v>
      </c>
      <c r="AV8" s="3">
        <v>46.2</v>
      </c>
      <c r="AW8" s="4">
        <f t="shared" si="23"/>
        <v>619.4913419913419</v>
      </c>
      <c r="AX8" s="9"/>
      <c r="AY8" s="9"/>
      <c r="AZ8" s="10"/>
      <c r="BA8" s="10"/>
      <c r="BB8" s="10"/>
      <c r="BC8" s="10"/>
      <c r="BD8" s="10"/>
      <c r="BE8" s="6"/>
      <c r="BF8" s="9"/>
      <c r="BG8" s="9"/>
      <c r="BH8" s="10"/>
      <c r="BI8" s="10"/>
      <c r="BJ8" s="10"/>
      <c r="BK8" s="10"/>
      <c r="BL8" s="10"/>
      <c r="BM8" s="6"/>
      <c r="BN8" s="2">
        <v>62.7</v>
      </c>
      <c r="BO8" s="2">
        <v>62.7</v>
      </c>
      <c r="BP8" s="2">
        <v>6.8</v>
      </c>
      <c r="BQ8" s="3">
        <v>57.171</v>
      </c>
      <c r="BR8" s="3">
        <f>BQ8/BP8*100</f>
        <v>840.7500000000001</v>
      </c>
      <c r="BS8" s="3">
        <f t="shared" si="24"/>
        <v>91.18181818181817</v>
      </c>
      <c r="BT8" s="3">
        <v>94.1</v>
      </c>
      <c r="BU8" s="4">
        <f t="shared" si="25"/>
        <v>60.75557917109459</v>
      </c>
      <c r="BV8" s="5"/>
      <c r="BW8" s="3"/>
      <c r="BX8" s="3"/>
      <c r="BY8" s="3"/>
      <c r="BZ8" s="3"/>
      <c r="CA8" s="3"/>
      <c r="CB8" s="11"/>
      <c r="CC8" s="9">
        <v>89</v>
      </c>
      <c r="CD8" s="9">
        <v>89</v>
      </c>
      <c r="CE8" s="9">
        <v>5.9</v>
      </c>
      <c r="CF8" s="3">
        <v>6.339</v>
      </c>
      <c r="CG8" s="3">
        <f t="shared" si="26"/>
        <v>107.4406779661017</v>
      </c>
      <c r="CH8" s="3">
        <f t="shared" si="27"/>
        <v>7.12247191011236</v>
      </c>
      <c r="CI8" s="3">
        <v>1.4</v>
      </c>
      <c r="CJ8" s="6">
        <f t="shared" si="28"/>
        <v>452.7857142857143</v>
      </c>
      <c r="CK8" s="9">
        <v>1212</v>
      </c>
      <c r="CL8" s="9">
        <v>1212</v>
      </c>
      <c r="CM8" s="9">
        <v>440.1</v>
      </c>
      <c r="CN8" s="19">
        <v>440.217</v>
      </c>
      <c r="CO8" s="3">
        <f t="shared" si="29"/>
        <v>100.02658486707566</v>
      </c>
      <c r="CP8" s="3">
        <f aca="true" t="shared" si="46" ref="CP8:CP21">CN8/CL8*100</f>
        <v>36.32153465346534</v>
      </c>
      <c r="CQ8" s="3">
        <v>195.5</v>
      </c>
      <c r="CR8" s="6">
        <f t="shared" si="30"/>
        <v>225.17493606138106</v>
      </c>
      <c r="CS8" s="9"/>
      <c r="CT8" s="9"/>
      <c r="CU8" s="3"/>
      <c r="CV8" s="3"/>
      <c r="CW8" s="3"/>
      <c r="CX8" s="3"/>
      <c r="CY8" s="3"/>
      <c r="CZ8" s="6"/>
      <c r="DA8" s="7"/>
      <c r="DB8" s="10"/>
      <c r="DC8" s="10"/>
      <c r="DD8" s="10"/>
      <c r="DE8" s="10"/>
      <c r="DF8" s="10"/>
      <c r="DG8" s="11"/>
      <c r="DH8" s="282">
        <f t="shared" si="31"/>
        <v>200</v>
      </c>
      <c r="DI8" s="282">
        <f t="shared" si="32"/>
        <v>1214.4</v>
      </c>
      <c r="DJ8" s="282">
        <f t="shared" si="33"/>
        <v>1014.4</v>
      </c>
      <c r="DK8" s="282">
        <f t="shared" si="34"/>
        <v>1049.138</v>
      </c>
      <c r="DL8" s="282">
        <f t="shared" si="35"/>
        <v>103.42448738170347</v>
      </c>
      <c r="DM8" s="282">
        <f aca="true" t="shared" si="47" ref="DM8:DM21">DK8/DI8*100</f>
        <v>86.39146903820816</v>
      </c>
      <c r="DN8" s="282">
        <f t="shared" si="36"/>
        <v>138.85</v>
      </c>
      <c r="DO8" s="263">
        <f t="shared" si="37"/>
        <v>755.5909254591286</v>
      </c>
      <c r="DP8" s="7"/>
      <c r="DQ8" s="3"/>
      <c r="DR8" s="3"/>
      <c r="DS8" s="3"/>
      <c r="DT8" s="3"/>
      <c r="DU8" s="3"/>
      <c r="DV8" s="11"/>
      <c r="DW8" s="270"/>
      <c r="DX8" s="9"/>
      <c r="DY8" s="10"/>
      <c r="DZ8" s="10"/>
      <c r="EA8" s="10"/>
      <c r="EB8" s="10"/>
      <c r="EC8" s="10"/>
      <c r="ED8" s="6"/>
      <c r="EE8" s="9">
        <v>0</v>
      </c>
      <c r="EF8" s="9">
        <v>0</v>
      </c>
      <c r="EG8" s="9">
        <v>0</v>
      </c>
      <c r="EH8" s="3"/>
      <c r="EI8" s="3"/>
      <c r="EJ8" s="184" t="e">
        <f>EH8/EF8*100</f>
        <v>#DIV/0!</v>
      </c>
      <c r="EK8" s="3"/>
      <c r="EL8" s="6"/>
      <c r="EM8" s="270"/>
      <c r="EN8" s="7"/>
      <c r="EO8" s="10"/>
      <c r="EP8" s="10"/>
      <c r="EQ8" s="10"/>
      <c r="ER8" s="10"/>
      <c r="ES8" s="10"/>
      <c r="ET8" s="11"/>
      <c r="EU8" s="9">
        <v>0</v>
      </c>
      <c r="EV8" s="9">
        <v>0</v>
      </c>
      <c r="EW8" s="9">
        <v>0</v>
      </c>
      <c r="EX8" s="3">
        <v>0</v>
      </c>
      <c r="EY8" s="3" t="e">
        <f>EX8/EW8*100</f>
        <v>#DIV/0!</v>
      </c>
      <c r="EZ8" s="3" t="e">
        <f>EX8/EV8*100</f>
        <v>#DIV/0!</v>
      </c>
      <c r="FA8" s="3">
        <v>19</v>
      </c>
      <c r="FB8" s="11">
        <f>EX8/FA8*100</f>
        <v>0</v>
      </c>
      <c r="FC8" s="10"/>
      <c r="FD8" s="10"/>
      <c r="FE8" s="10"/>
      <c r="FF8" s="10"/>
      <c r="FG8" s="10"/>
      <c r="FH8" s="10"/>
      <c r="FI8" s="10"/>
      <c r="FJ8" s="6"/>
      <c r="FK8" s="270"/>
      <c r="FL8" s="9"/>
      <c r="FM8" s="3"/>
      <c r="FN8" s="3">
        <v>24.561</v>
      </c>
      <c r="FO8" s="3"/>
      <c r="FP8" s="3"/>
      <c r="FQ8" s="3"/>
      <c r="FR8" s="156"/>
      <c r="FS8" s="9">
        <v>200</v>
      </c>
      <c r="FT8" s="9">
        <v>1200</v>
      </c>
      <c r="FU8" s="9">
        <v>1000</v>
      </c>
      <c r="FV8" s="13">
        <v>1001.45</v>
      </c>
      <c r="FW8" s="13"/>
      <c r="FX8" s="13"/>
      <c r="FY8" s="13">
        <v>119.85</v>
      </c>
      <c r="FZ8" s="6"/>
      <c r="GA8" s="7">
        <v>0</v>
      </c>
      <c r="GB8" s="7">
        <v>0</v>
      </c>
      <c r="GC8" s="13"/>
      <c r="GD8" s="13">
        <v>8.7</v>
      </c>
      <c r="GE8" s="3"/>
      <c r="GF8" s="3"/>
      <c r="GG8" s="13"/>
      <c r="GH8" s="6"/>
      <c r="GI8" s="5"/>
      <c r="GJ8" s="3"/>
      <c r="GK8" s="3"/>
      <c r="GL8" s="3"/>
      <c r="GM8" s="10"/>
      <c r="GN8" s="13"/>
      <c r="GO8" s="13"/>
      <c r="GP8" s="13"/>
      <c r="GQ8" s="13"/>
      <c r="GR8" s="14"/>
      <c r="GS8" s="15"/>
      <c r="GT8" s="15"/>
      <c r="GU8" s="13"/>
      <c r="GV8" s="13"/>
      <c r="GW8" s="13"/>
      <c r="GX8" s="13"/>
      <c r="GY8" s="13"/>
      <c r="GZ8" s="13"/>
      <c r="HA8" s="13"/>
      <c r="HB8" s="13">
        <v>14.4</v>
      </c>
      <c r="HC8" s="13">
        <v>14.4</v>
      </c>
      <c r="HD8" s="13">
        <v>14.427</v>
      </c>
      <c r="HE8" s="3"/>
      <c r="HF8" s="3"/>
      <c r="HG8" s="13"/>
      <c r="HH8" s="13"/>
      <c r="HI8" s="5"/>
      <c r="HJ8" s="3"/>
      <c r="HK8" s="3"/>
      <c r="HL8" s="3"/>
      <c r="HM8" s="11"/>
      <c r="HN8" s="9">
        <v>6170.812</v>
      </c>
      <c r="HO8" s="9">
        <v>20198.912</v>
      </c>
      <c r="HP8" s="9">
        <v>2535.168</v>
      </c>
      <c r="HQ8" s="3">
        <v>2535.168</v>
      </c>
      <c r="HR8" s="3">
        <f t="shared" si="38"/>
        <v>100</v>
      </c>
      <c r="HS8" s="3">
        <f aca="true" t="shared" si="48" ref="HS8:HS21">HQ8/HO8*100</f>
        <v>12.551012648602065</v>
      </c>
      <c r="HT8" s="3">
        <v>3102.4</v>
      </c>
      <c r="HU8" s="6">
        <f t="shared" si="39"/>
        <v>81.71634863331614</v>
      </c>
      <c r="HV8" s="108"/>
    </row>
    <row r="9" spans="1:230" s="44" customFormat="1" ht="17.25" customHeight="1">
      <c r="A9" s="1">
        <v>3</v>
      </c>
      <c r="B9" s="107" t="s">
        <v>34</v>
      </c>
      <c r="C9" s="2">
        <f t="shared" si="0"/>
        <v>13875.626</v>
      </c>
      <c r="D9" s="369">
        <f t="shared" si="1"/>
        <v>40624.145</v>
      </c>
      <c r="E9" s="235">
        <f t="shared" si="2"/>
        <v>3972.3199999999997</v>
      </c>
      <c r="F9" s="19">
        <f t="shared" si="3"/>
        <v>3989.078</v>
      </c>
      <c r="G9" s="3">
        <f t="shared" si="4"/>
        <v>100.42186933580378</v>
      </c>
      <c r="H9" s="3">
        <f t="shared" si="40"/>
        <v>9.81947558527078</v>
      </c>
      <c r="I9" s="3">
        <f t="shared" si="5"/>
        <v>10257.5</v>
      </c>
      <c r="J9" s="349">
        <f t="shared" si="6"/>
        <v>38.889378503534</v>
      </c>
      <c r="K9" s="3">
        <f t="shared" si="41"/>
        <v>7224.700000000001</v>
      </c>
      <c r="L9" s="370">
        <f t="shared" si="7"/>
        <v>8214.489</v>
      </c>
      <c r="M9" s="235">
        <f t="shared" si="8"/>
        <v>1019.68</v>
      </c>
      <c r="N9" s="3">
        <f t="shared" si="9"/>
        <v>1036.4360000000001</v>
      </c>
      <c r="O9" s="3">
        <f t="shared" si="10"/>
        <v>101.64326063078614</v>
      </c>
      <c r="P9" s="3">
        <f t="shared" si="42"/>
        <v>12.617169491614149</v>
      </c>
      <c r="Q9" s="3">
        <f t="shared" si="11"/>
        <v>1366.7999999999997</v>
      </c>
      <c r="R9" s="289">
        <f t="shared" si="12"/>
        <v>75.82938249926839</v>
      </c>
      <c r="S9" s="297">
        <f t="shared" si="43"/>
        <v>3758.4</v>
      </c>
      <c r="T9" s="297">
        <f t="shared" si="13"/>
        <v>3758.4</v>
      </c>
      <c r="U9" s="235">
        <f t="shared" si="14"/>
        <v>995.8499999999999</v>
      </c>
      <c r="V9" s="235">
        <f t="shared" si="15"/>
        <v>1005.3180000000001</v>
      </c>
      <c r="W9" s="235">
        <f t="shared" si="16"/>
        <v>100.95074559421602</v>
      </c>
      <c r="X9" s="235">
        <f t="shared" si="44"/>
        <v>26.748563218390807</v>
      </c>
      <c r="Y9" s="235">
        <f t="shared" si="17"/>
        <v>1049.6999999999998</v>
      </c>
      <c r="Z9" s="267">
        <f t="shared" si="18"/>
        <v>95.77193483852533</v>
      </c>
      <c r="AA9" s="5"/>
      <c r="AB9" s="3"/>
      <c r="AC9" s="3"/>
      <c r="AD9" s="3"/>
      <c r="AE9" s="3"/>
      <c r="AF9" s="3"/>
      <c r="AG9" s="11"/>
      <c r="AH9" s="9">
        <v>371</v>
      </c>
      <c r="AI9" s="9">
        <v>371</v>
      </c>
      <c r="AJ9" s="9">
        <v>118.2</v>
      </c>
      <c r="AK9" s="3">
        <v>118.085</v>
      </c>
      <c r="AL9" s="3">
        <f t="shared" si="19"/>
        <v>99.90270727580372</v>
      </c>
      <c r="AM9" s="3">
        <f t="shared" si="45"/>
        <v>31.828840970350402</v>
      </c>
      <c r="AN9" s="3">
        <v>110.7</v>
      </c>
      <c r="AO9" s="8">
        <f t="shared" si="20"/>
        <v>106.67118337850043</v>
      </c>
      <c r="AP9" s="3">
        <v>1338.2</v>
      </c>
      <c r="AQ9" s="3">
        <v>1338.2</v>
      </c>
      <c r="AR9" s="3">
        <v>467.65</v>
      </c>
      <c r="AS9" s="3">
        <v>475.602</v>
      </c>
      <c r="AT9" s="3">
        <f t="shared" si="21"/>
        <v>101.70041697850958</v>
      </c>
      <c r="AU9" s="3">
        <f t="shared" si="22"/>
        <v>35.540427439844564</v>
      </c>
      <c r="AV9" s="3">
        <v>229.2</v>
      </c>
      <c r="AW9" s="4">
        <f t="shared" si="23"/>
        <v>207.50523560209425</v>
      </c>
      <c r="AX9" s="9"/>
      <c r="AY9" s="9"/>
      <c r="AZ9" s="10"/>
      <c r="BA9" s="10"/>
      <c r="BB9" s="10"/>
      <c r="BC9" s="10"/>
      <c r="BD9" s="10"/>
      <c r="BE9" s="6"/>
      <c r="BF9" s="9"/>
      <c r="BG9" s="9"/>
      <c r="BH9" s="10"/>
      <c r="BI9" s="10"/>
      <c r="BJ9" s="10"/>
      <c r="BK9" s="10"/>
      <c r="BL9" s="10"/>
      <c r="BM9" s="6"/>
      <c r="BN9" s="2">
        <v>31.2</v>
      </c>
      <c r="BO9" s="2">
        <v>31.2</v>
      </c>
      <c r="BP9" s="2">
        <v>16.8</v>
      </c>
      <c r="BQ9" s="3">
        <v>16.801</v>
      </c>
      <c r="BR9" s="3">
        <f>BQ9/BP9*100</f>
        <v>100.00595238095235</v>
      </c>
      <c r="BS9" s="3">
        <f t="shared" si="24"/>
        <v>53.84935897435897</v>
      </c>
      <c r="BT9" s="3">
        <v>17</v>
      </c>
      <c r="BU9" s="4">
        <f t="shared" si="25"/>
        <v>98.82941176470588</v>
      </c>
      <c r="BV9" s="5"/>
      <c r="BW9" s="3"/>
      <c r="BX9" s="3"/>
      <c r="BY9" s="3"/>
      <c r="BZ9" s="3"/>
      <c r="CA9" s="3"/>
      <c r="CB9" s="11"/>
      <c r="CC9" s="9">
        <v>300</v>
      </c>
      <c r="CD9" s="9">
        <v>300</v>
      </c>
      <c r="CE9" s="9">
        <v>24.8</v>
      </c>
      <c r="CF9" s="3">
        <v>24.917</v>
      </c>
      <c r="CG9" s="3">
        <f t="shared" si="26"/>
        <v>100.47177419354838</v>
      </c>
      <c r="CH9" s="3">
        <f t="shared" si="27"/>
        <v>8.305666666666667</v>
      </c>
      <c r="CI9" s="3">
        <v>2.4</v>
      </c>
      <c r="CJ9" s="6">
        <f t="shared" si="28"/>
        <v>1038.2083333333335</v>
      </c>
      <c r="CK9" s="9">
        <v>1718</v>
      </c>
      <c r="CL9" s="9">
        <v>1718</v>
      </c>
      <c r="CM9" s="9">
        <v>368.4</v>
      </c>
      <c r="CN9" s="19">
        <v>369.913</v>
      </c>
      <c r="CO9" s="3">
        <f t="shared" si="29"/>
        <v>100.41069489685125</v>
      </c>
      <c r="CP9" s="3">
        <f t="shared" si="46"/>
        <v>21.53160651920838</v>
      </c>
      <c r="CQ9" s="3">
        <v>690.4</v>
      </c>
      <c r="CR9" s="6">
        <f t="shared" si="30"/>
        <v>53.579519119351104</v>
      </c>
      <c r="CS9" s="9"/>
      <c r="CT9" s="9">
        <v>0</v>
      </c>
      <c r="CU9" s="9">
        <v>0</v>
      </c>
      <c r="CV9" s="3"/>
      <c r="CW9" s="3"/>
      <c r="CX9" s="33" t="e">
        <f>CV9/CT9*100</f>
        <v>#DIV/0!</v>
      </c>
      <c r="CY9" s="3"/>
      <c r="CZ9" s="6" t="e">
        <f>CV9/CY9*100</f>
        <v>#DIV/0!</v>
      </c>
      <c r="DA9" s="7"/>
      <c r="DB9" s="10"/>
      <c r="DC9" s="10"/>
      <c r="DD9" s="3"/>
      <c r="DE9" s="3"/>
      <c r="DF9" s="10"/>
      <c r="DG9" s="11"/>
      <c r="DH9" s="282">
        <f t="shared" si="31"/>
        <v>3466.3</v>
      </c>
      <c r="DI9" s="282">
        <f t="shared" si="32"/>
        <v>4456.089</v>
      </c>
      <c r="DJ9" s="282">
        <f t="shared" si="33"/>
        <v>23.83</v>
      </c>
      <c r="DK9" s="282">
        <f t="shared" si="34"/>
        <v>31.118</v>
      </c>
      <c r="DL9" s="282">
        <f t="shared" si="35"/>
        <v>130.58329836340747</v>
      </c>
      <c r="DM9" s="282">
        <f t="shared" si="47"/>
        <v>0.6983253700722764</v>
      </c>
      <c r="DN9" s="282">
        <f t="shared" si="36"/>
        <v>317.1</v>
      </c>
      <c r="DO9" s="263">
        <f t="shared" si="37"/>
        <v>9.813308104698832</v>
      </c>
      <c r="DP9" s="7"/>
      <c r="DQ9" s="3"/>
      <c r="DR9" s="3"/>
      <c r="DS9" s="3"/>
      <c r="DT9" s="3"/>
      <c r="DU9" s="3"/>
      <c r="DV9" s="11"/>
      <c r="DW9" s="270"/>
      <c r="DX9" s="9"/>
      <c r="DY9" s="10"/>
      <c r="DZ9" s="10"/>
      <c r="EA9" s="10"/>
      <c r="EB9" s="10"/>
      <c r="EC9" s="10"/>
      <c r="ED9" s="6"/>
      <c r="EE9" s="9">
        <v>244.3</v>
      </c>
      <c r="EF9" s="9">
        <v>244.3</v>
      </c>
      <c r="EG9" s="9">
        <v>0.63</v>
      </c>
      <c r="EH9" s="3">
        <v>0.63</v>
      </c>
      <c r="EI9" s="184">
        <f>EH9/EG9*100</f>
        <v>100</v>
      </c>
      <c r="EJ9" s="184">
        <f>EH9/EF9*100</f>
        <v>0.25787965616045844</v>
      </c>
      <c r="EK9" s="3">
        <v>210.3</v>
      </c>
      <c r="EL9" s="277">
        <f>EH9/EK9*100</f>
        <v>0.2995720399429387</v>
      </c>
      <c r="EM9" s="10"/>
      <c r="EN9" s="7"/>
      <c r="EO9" s="10"/>
      <c r="EP9" s="10"/>
      <c r="EQ9" s="10"/>
      <c r="ER9" s="10"/>
      <c r="ES9" s="10"/>
      <c r="ET9" s="11"/>
      <c r="EU9" s="9">
        <v>48.6</v>
      </c>
      <c r="EV9" s="9">
        <v>48.6</v>
      </c>
      <c r="EW9" s="9">
        <v>16.2</v>
      </c>
      <c r="EX9" s="3">
        <v>16.212</v>
      </c>
      <c r="EY9" s="3">
        <f>EX9/EW9*100</f>
        <v>100.07407407407408</v>
      </c>
      <c r="EZ9" s="3">
        <f>EX9/EV9*100</f>
        <v>33.358024691358025</v>
      </c>
      <c r="FA9" s="3">
        <v>15.5</v>
      </c>
      <c r="FB9" s="11">
        <f>EX9/FA9*100</f>
        <v>104.59354838709677</v>
      </c>
      <c r="FC9" s="10"/>
      <c r="FD9" s="10"/>
      <c r="FE9" s="10"/>
      <c r="FF9" s="10"/>
      <c r="FG9" s="10"/>
      <c r="FH9" s="10"/>
      <c r="FI9" s="10"/>
      <c r="FJ9" s="6"/>
      <c r="FK9" s="270"/>
      <c r="FL9" s="9"/>
      <c r="FM9" s="3"/>
      <c r="FN9" s="3">
        <v>7.276</v>
      </c>
      <c r="FO9" s="3" t="e">
        <f>FN9/FM9*100</f>
        <v>#DIV/0!</v>
      </c>
      <c r="FP9" s="3" t="e">
        <f>FN9/FL9*100</f>
        <v>#DIV/0!</v>
      </c>
      <c r="FQ9" s="3">
        <v>77.2</v>
      </c>
      <c r="FR9" s="6"/>
      <c r="FS9" s="9">
        <v>1173.4</v>
      </c>
      <c r="FT9" s="9">
        <v>2163.189</v>
      </c>
      <c r="FU9" s="9">
        <v>7</v>
      </c>
      <c r="FV9" s="12">
        <v>7</v>
      </c>
      <c r="FW9" s="3">
        <f aca="true" t="shared" si="49" ref="FW9:FW14">FV9/FU9*100</f>
        <v>100</v>
      </c>
      <c r="FX9" s="3">
        <f>FV9/FT9*100</f>
        <v>0.32359632006264827</v>
      </c>
      <c r="FY9" s="12">
        <v>14</v>
      </c>
      <c r="FZ9" s="6">
        <f>FV9/FY9*100</f>
        <v>50</v>
      </c>
      <c r="GA9" s="7">
        <v>2000</v>
      </c>
      <c r="GB9" s="7">
        <v>2000</v>
      </c>
      <c r="GC9" s="7">
        <v>0</v>
      </c>
      <c r="GD9" s="13">
        <v>0</v>
      </c>
      <c r="GE9" s="3" t="e">
        <f>GD9/GC9*100</f>
        <v>#DIV/0!</v>
      </c>
      <c r="GF9" s="184">
        <f>GD9/GB9*100</f>
        <v>0</v>
      </c>
      <c r="GG9" s="13"/>
      <c r="GH9" s="6"/>
      <c r="GI9" s="5"/>
      <c r="GJ9" s="3"/>
      <c r="GK9" s="3"/>
      <c r="GL9" s="3"/>
      <c r="GM9" s="10"/>
      <c r="GN9" s="13"/>
      <c r="GO9" s="13"/>
      <c r="GP9" s="13"/>
      <c r="GQ9" s="13"/>
      <c r="GR9" s="14"/>
      <c r="GS9" s="15"/>
      <c r="GT9" s="15"/>
      <c r="GU9" s="13"/>
      <c r="GV9" s="13"/>
      <c r="GW9" s="13"/>
      <c r="GX9" s="3"/>
      <c r="GY9" s="13"/>
      <c r="GZ9" s="13"/>
      <c r="HA9" s="13"/>
      <c r="HB9" s="13"/>
      <c r="HC9" s="13"/>
      <c r="HD9" s="12"/>
      <c r="HE9" s="3" t="e">
        <f>HD9/HC9*100</f>
        <v>#DIV/0!</v>
      </c>
      <c r="HF9" s="3" t="e">
        <f>HD9/HB9*100</f>
        <v>#DIV/0!</v>
      </c>
      <c r="HG9" s="12">
        <v>0.1</v>
      </c>
      <c r="HH9" s="10"/>
      <c r="HI9" s="5"/>
      <c r="HJ9" s="3"/>
      <c r="HK9" s="3"/>
      <c r="HL9" s="3"/>
      <c r="HM9" s="11"/>
      <c r="HN9" s="9">
        <v>6650.926</v>
      </c>
      <c r="HO9" s="9">
        <v>32409.656</v>
      </c>
      <c r="HP9" s="9">
        <v>2952.64</v>
      </c>
      <c r="HQ9" s="3">
        <v>2952.642</v>
      </c>
      <c r="HR9" s="3">
        <f t="shared" si="38"/>
        <v>100.00006773599219</v>
      </c>
      <c r="HS9" s="3">
        <f t="shared" si="48"/>
        <v>9.110377475157403</v>
      </c>
      <c r="HT9" s="3">
        <v>8890.7</v>
      </c>
      <c r="HU9" s="6">
        <f t="shared" si="39"/>
        <v>33.21045586961656</v>
      </c>
      <c r="HV9" s="108"/>
    </row>
    <row r="10" spans="1:230" s="44" customFormat="1" ht="17.25" customHeight="1">
      <c r="A10" s="1">
        <v>4</v>
      </c>
      <c r="B10" s="107" t="s">
        <v>35</v>
      </c>
      <c r="C10" s="2">
        <f t="shared" si="0"/>
        <v>4167.524</v>
      </c>
      <c r="D10" s="369">
        <f t="shared" si="1"/>
        <v>4823.124</v>
      </c>
      <c r="E10" s="235">
        <f>M10+HP10</f>
        <v>1121.905</v>
      </c>
      <c r="F10" s="3">
        <f t="shared" si="3"/>
        <v>1158.694</v>
      </c>
      <c r="G10" s="3">
        <f t="shared" si="4"/>
        <v>103.27915465213187</v>
      </c>
      <c r="H10" s="3">
        <f t="shared" si="40"/>
        <v>24.02372404275735</v>
      </c>
      <c r="I10" s="3">
        <f t="shared" si="5"/>
        <v>1414.3</v>
      </c>
      <c r="J10" s="349">
        <f t="shared" si="6"/>
        <v>81.9270310400905</v>
      </c>
      <c r="K10" s="3">
        <f t="shared" si="41"/>
        <v>1546.7</v>
      </c>
      <c r="L10" s="370">
        <f t="shared" si="7"/>
        <v>1546.7</v>
      </c>
      <c r="M10" s="235">
        <f t="shared" si="8"/>
        <v>647.2</v>
      </c>
      <c r="N10" s="3">
        <f t="shared" si="9"/>
        <v>683.989</v>
      </c>
      <c r="O10" s="3">
        <f t="shared" si="10"/>
        <v>105.68433250927069</v>
      </c>
      <c r="P10" s="3">
        <f t="shared" si="42"/>
        <v>44.222473653585055</v>
      </c>
      <c r="Q10" s="3">
        <f t="shared" si="11"/>
        <v>581.3</v>
      </c>
      <c r="R10" s="289">
        <f t="shared" si="12"/>
        <v>117.66540512644075</v>
      </c>
      <c r="S10" s="297">
        <f t="shared" si="43"/>
        <v>1543</v>
      </c>
      <c r="T10" s="297">
        <f t="shared" si="13"/>
        <v>1543</v>
      </c>
      <c r="U10" s="235">
        <f t="shared" si="14"/>
        <v>647.2</v>
      </c>
      <c r="V10" s="235">
        <f t="shared" si="15"/>
        <v>680.879</v>
      </c>
      <c r="W10" s="235">
        <f t="shared" si="16"/>
        <v>105.20380098887514</v>
      </c>
      <c r="X10" s="235">
        <f t="shared" si="44"/>
        <v>44.12696046662346</v>
      </c>
      <c r="Y10" s="235">
        <f t="shared" si="17"/>
        <v>581.3</v>
      </c>
      <c r="Z10" s="267">
        <f t="shared" si="18"/>
        <v>117.13039738517116</v>
      </c>
      <c r="AA10" s="5"/>
      <c r="AB10" s="3"/>
      <c r="AC10" s="3"/>
      <c r="AD10" s="3"/>
      <c r="AE10" s="3"/>
      <c r="AF10" s="3"/>
      <c r="AG10" s="11"/>
      <c r="AH10" s="9">
        <v>150.7</v>
      </c>
      <c r="AI10" s="9">
        <v>150.7</v>
      </c>
      <c r="AJ10" s="9">
        <v>58.6</v>
      </c>
      <c r="AK10" s="3">
        <v>58.852</v>
      </c>
      <c r="AL10" s="3">
        <f t="shared" si="19"/>
        <v>100.43003412969283</v>
      </c>
      <c r="AM10" s="3">
        <f t="shared" si="45"/>
        <v>39.05242203052422</v>
      </c>
      <c r="AN10" s="3">
        <v>49.6</v>
      </c>
      <c r="AO10" s="8">
        <f t="shared" si="20"/>
        <v>118.65322580645162</v>
      </c>
      <c r="AP10" s="3">
        <v>341</v>
      </c>
      <c r="AQ10" s="3">
        <v>341</v>
      </c>
      <c r="AR10" s="3">
        <v>120.7</v>
      </c>
      <c r="AS10" s="3">
        <v>121.186</v>
      </c>
      <c r="AT10" s="3">
        <f t="shared" si="21"/>
        <v>100.40265120132561</v>
      </c>
      <c r="AU10" s="3">
        <f t="shared" si="22"/>
        <v>35.5384164222874</v>
      </c>
      <c r="AV10" s="3">
        <v>41.2</v>
      </c>
      <c r="AW10" s="4">
        <f t="shared" si="23"/>
        <v>294.1407766990291</v>
      </c>
      <c r="AX10" s="9"/>
      <c r="AY10" s="9"/>
      <c r="AZ10" s="10"/>
      <c r="BA10" s="10"/>
      <c r="BB10" s="10"/>
      <c r="BC10" s="10"/>
      <c r="BD10" s="10"/>
      <c r="BE10" s="6"/>
      <c r="BF10" s="9"/>
      <c r="BG10" s="9"/>
      <c r="BH10" s="10"/>
      <c r="BI10" s="10"/>
      <c r="BJ10" s="10"/>
      <c r="BK10" s="10"/>
      <c r="BL10" s="10"/>
      <c r="BM10" s="6"/>
      <c r="BN10" s="2">
        <v>15.3</v>
      </c>
      <c r="BO10" s="2">
        <v>15.3</v>
      </c>
      <c r="BP10" s="2">
        <v>15.3</v>
      </c>
      <c r="BQ10" s="3">
        <v>52.598</v>
      </c>
      <c r="BR10" s="3">
        <f>BQ10/BP10*100</f>
        <v>343.7777777777777</v>
      </c>
      <c r="BS10" s="3">
        <f t="shared" si="24"/>
        <v>343.7777777777777</v>
      </c>
      <c r="BT10" s="3">
        <v>71.8</v>
      </c>
      <c r="BU10" s="4">
        <f t="shared" si="25"/>
        <v>73.25626740947075</v>
      </c>
      <c r="BV10" s="5"/>
      <c r="BW10" s="3"/>
      <c r="BX10" s="3"/>
      <c r="BY10" s="3"/>
      <c r="BZ10" s="3"/>
      <c r="CA10" s="3"/>
      <c r="CB10" s="11"/>
      <c r="CC10" s="9">
        <v>41</v>
      </c>
      <c r="CD10" s="9">
        <v>41</v>
      </c>
      <c r="CE10" s="9">
        <v>0.5</v>
      </c>
      <c r="CF10" s="3">
        <v>1.444</v>
      </c>
      <c r="CG10" s="3">
        <f t="shared" si="26"/>
        <v>288.8</v>
      </c>
      <c r="CH10" s="3">
        <f t="shared" si="27"/>
        <v>3.5219512195121947</v>
      </c>
      <c r="CI10" s="3">
        <v>1.2</v>
      </c>
      <c r="CJ10" s="6">
        <f t="shared" si="28"/>
        <v>120.33333333333334</v>
      </c>
      <c r="CK10" s="9">
        <v>995</v>
      </c>
      <c r="CL10" s="9">
        <v>995</v>
      </c>
      <c r="CM10" s="9">
        <v>452.1</v>
      </c>
      <c r="CN10" s="19">
        <v>446.799</v>
      </c>
      <c r="CO10" s="3">
        <f t="shared" si="29"/>
        <v>98.82747179827471</v>
      </c>
      <c r="CP10" s="3">
        <f t="shared" si="46"/>
        <v>44.90442211055276</v>
      </c>
      <c r="CQ10" s="3">
        <v>417.5</v>
      </c>
      <c r="CR10" s="6">
        <f t="shared" si="30"/>
        <v>107.0177245508982</v>
      </c>
      <c r="CS10" s="9"/>
      <c r="CT10" s="9"/>
      <c r="CU10" s="3"/>
      <c r="CV10" s="3"/>
      <c r="CW10" s="3"/>
      <c r="CX10" s="3"/>
      <c r="CY10" s="3"/>
      <c r="CZ10" s="6"/>
      <c r="DA10" s="7"/>
      <c r="DB10" s="10"/>
      <c r="DC10" s="10"/>
      <c r="DD10" s="10"/>
      <c r="DE10" s="10"/>
      <c r="DF10" s="10"/>
      <c r="DG10" s="11"/>
      <c r="DH10" s="282">
        <f t="shared" si="31"/>
        <v>3.7</v>
      </c>
      <c r="DI10" s="282">
        <f t="shared" si="32"/>
        <v>3.7</v>
      </c>
      <c r="DJ10" s="282">
        <f t="shared" si="33"/>
        <v>0</v>
      </c>
      <c r="DK10" s="282">
        <f t="shared" si="34"/>
        <v>3.11</v>
      </c>
      <c r="DL10" s="282" t="e">
        <f t="shared" si="35"/>
        <v>#DIV/0!</v>
      </c>
      <c r="DM10" s="282">
        <f t="shared" si="47"/>
        <v>84.05405405405405</v>
      </c>
      <c r="DN10" s="282">
        <f t="shared" si="36"/>
        <v>0</v>
      </c>
      <c r="DO10" s="263" t="e">
        <f t="shared" si="37"/>
        <v>#DIV/0!</v>
      </c>
      <c r="DP10" s="7"/>
      <c r="DQ10" s="3"/>
      <c r="DR10" s="3"/>
      <c r="DS10" s="3"/>
      <c r="DT10" s="3"/>
      <c r="DU10" s="3"/>
      <c r="DV10" s="11"/>
      <c r="DW10" s="270"/>
      <c r="DX10" s="9"/>
      <c r="DY10" s="10"/>
      <c r="DZ10" s="10"/>
      <c r="EA10" s="10"/>
      <c r="EB10" s="10"/>
      <c r="EC10" s="10"/>
      <c r="ED10" s="6"/>
      <c r="EE10" s="9"/>
      <c r="EF10" s="9"/>
      <c r="EG10" s="9"/>
      <c r="EH10" s="3"/>
      <c r="EI10" s="3"/>
      <c r="EJ10" s="3"/>
      <c r="EK10" s="3"/>
      <c r="EL10" s="11"/>
      <c r="EM10" s="10"/>
      <c r="EN10" s="7"/>
      <c r="EO10" s="10"/>
      <c r="EP10" s="10"/>
      <c r="EQ10" s="10"/>
      <c r="ER10" s="10"/>
      <c r="ES10" s="10"/>
      <c r="ET10" s="11"/>
      <c r="EU10" s="9">
        <v>0</v>
      </c>
      <c r="EV10" s="9">
        <v>0</v>
      </c>
      <c r="EW10" s="9">
        <v>0</v>
      </c>
      <c r="EX10" s="3">
        <v>0</v>
      </c>
      <c r="EY10" s="3"/>
      <c r="EZ10" s="3"/>
      <c r="FA10" s="3"/>
      <c r="FB10" s="11"/>
      <c r="FC10" s="10"/>
      <c r="FD10" s="10"/>
      <c r="FE10" s="10"/>
      <c r="FF10" s="10">
        <v>0</v>
      </c>
      <c r="FG10" s="10"/>
      <c r="FH10" s="10"/>
      <c r="FI10" s="10"/>
      <c r="FJ10" s="6"/>
      <c r="FK10" s="270"/>
      <c r="FL10" s="9"/>
      <c r="FM10" s="3"/>
      <c r="FN10" s="3">
        <v>3.11</v>
      </c>
      <c r="FO10" s="3"/>
      <c r="FP10" s="3"/>
      <c r="FQ10" s="3"/>
      <c r="FR10" s="157"/>
      <c r="FS10" s="9">
        <v>3.7</v>
      </c>
      <c r="FT10" s="9">
        <v>3.7</v>
      </c>
      <c r="FU10" s="9"/>
      <c r="FV10" s="12"/>
      <c r="FW10" s="3" t="e">
        <f t="shared" si="49"/>
        <v>#DIV/0!</v>
      </c>
      <c r="FX10" s="3">
        <f>FV10/FT10*100</f>
        <v>0</v>
      </c>
      <c r="FY10" s="12"/>
      <c r="FZ10" s="6" t="e">
        <f>FV10/FY10*100</f>
        <v>#DIV/0!</v>
      </c>
      <c r="GA10" s="7"/>
      <c r="GB10" s="7"/>
      <c r="GC10" s="13"/>
      <c r="GD10" s="13"/>
      <c r="GE10" s="3"/>
      <c r="GF10" s="3"/>
      <c r="GG10" s="13"/>
      <c r="GH10" s="6"/>
      <c r="GI10" s="5"/>
      <c r="GJ10" s="3"/>
      <c r="GK10" s="3"/>
      <c r="GL10" s="3"/>
      <c r="GM10" s="10"/>
      <c r="GN10" s="13"/>
      <c r="GO10" s="13"/>
      <c r="GP10" s="13"/>
      <c r="GQ10" s="16"/>
      <c r="GR10" s="17"/>
      <c r="GS10" s="15"/>
      <c r="GT10" s="15"/>
      <c r="GU10" s="16"/>
      <c r="GV10" s="12"/>
      <c r="GW10" s="3" t="e">
        <f>GV10/GU10*100</f>
        <v>#DIV/0!</v>
      </c>
      <c r="GX10" s="3" t="e">
        <f>GV10/GT10*100</f>
        <v>#DIV/0!</v>
      </c>
      <c r="GY10" s="229"/>
      <c r="GZ10" s="10" t="e">
        <f>GV10/GY10*100</f>
        <v>#DIV/0!</v>
      </c>
      <c r="HA10" s="10"/>
      <c r="HB10" s="16"/>
      <c r="HC10" s="13"/>
      <c r="HD10" s="12"/>
      <c r="HE10" s="3"/>
      <c r="HF10" s="3"/>
      <c r="HG10" s="12"/>
      <c r="HH10" s="278"/>
      <c r="HI10" s="5"/>
      <c r="HJ10" s="3"/>
      <c r="HK10" s="3"/>
      <c r="HL10" s="3"/>
      <c r="HM10" s="11"/>
      <c r="HN10" s="9">
        <v>2620.824</v>
      </c>
      <c r="HO10" s="9">
        <v>3276.424</v>
      </c>
      <c r="HP10" s="9">
        <v>474.705</v>
      </c>
      <c r="HQ10" s="3">
        <v>474.705</v>
      </c>
      <c r="HR10" s="3">
        <f t="shared" si="38"/>
        <v>100</v>
      </c>
      <c r="HS10" s="3">
        <f t="shared" si="48"/>
        <v>14.488509423688752</v>
      </c>
      <c r="HT10" s="3">
        <v>833</v>
      </c>
      <c r="HU10" s="6">
        <f t="shared" si="39"/>
        <v>56.9873949579832</v>
      </c>
      <c r="HV10" s="108"/>
    </row>
    <row r="11" spans="1:230" s="44" customFormat="1" ht="17.25" customHeight="1">
      <c r="A11" s="1">
        <v>5</v>
      </c>
      <c r="B11" s="107" t="s">
        <v>36</v>
      </c>
      <c r="C11" s="2">
        <f t="shared" si="0"/>
        <v>12544.222000000002</v>
      </c>
      <c r="D11" s="369">
        <f t="shared" si="1"/>
        <v>13296.722000000002</v>
      </c>
      <c r="E11" s="235">
        <f t="shared" si="2"/>
        <v>3850.022</v>
      </c>
      <c r="F11" s="3">
        <f t="shared" si="3"/>
        <v>3870.017</v>
      </c>
      <c r="G11" s="3">
        <f t="shared" si="4"/>
        <v>100.5193476816496</v>
      </c>
      <c r="H11" s="3">
        <f t="shared" si="40"/>
        <v>29.10504558943174</v>
      </c>
      <c r="I11" s="3">
        <f t="shared" si="5"/>
        <v>4800.099999999999</v>
      </c>
      <c r="J11" s="349">
        <f t="shared" si="6"/>
        <v>80.62367450678111</v>
      </c>
      <c r="K11" s="3">
        <f t="shared" si="41"/>
        <v>5083.700000000001</v>
      </c>
      <c r="L11" s="370">
        <f t="shared" si="7"/>
        <v>5083.700000000001</v>
      </c>
      <c r="M11" s="235">
        <f t="shared" si="8"/>
        <v>1636.6</v>
      </c>
      <c r="N11" s="3">
        <f t="shared" si="9"/>
        <v>1656.5949999999998</v>
      </c>
      <c r="O11" s="3">
        <f t="shared" si="10"/>
        <v>101.2217401930832</v>
      </c>
      <c r="P11" s="3">
        <f t="shared" si="42"/>
        <v>32.586403603674476</v>
      </c>
      <c r="Q11" s="3">
        <f t="shared" si="11"/>
        <v>667.7</v>
      </c>
      <c r="R11" s="289">
        <f t="shared" si="12"/>
        <v>248.10468773401223</v>
      </c>
      <c r="S11" s="297">
        <f t="shared" si="43"/>
        <v>3944.8</v>
      </c>
      <c r="T11" s="297">
        <f t="shared" si="13"/>
        <v>3944.8</v>
      </c>
      <c r="U11" s="235">
        <f t="shared" si="14"/>
        <v>1224</v>
      </c>
      <c r="V11" s="235">
        <f t="shared" si="15"/>
        <v>1212.253</v>
      </c>
      <c r="W11" s="235">
        <f t="shared" si="16"/>
        <v>99.04027777777777</v>
      </c>
      <c r="X11" s="235">
        <f t="shared" si="44"/>
        <v>30.730404583248834</v>
      </c>
      <c r="Y11" s="235">
        <f t="shared" si="17"/>
        <v>663.2</v>
      </c>
      <c r="Z11" s="267">
        <f t="shared" si="18"/>
        <v>182.78844993968636</v>
      </c>
      <c r="AA11" s="5"/>
      <c r="AB11" s="3"/>
      <c r="AC11" s="3"/>
      <c r="AD11" s="3"/>
      <c r="AE11" s="3"/>
      <c r="AF11" s="3"/>
      <c r="AG11" s="11"/>
      <c r="AH11" s="9">
        <v>556.5</v>
      </c>
      <c r="AI11" s="9">
        <v>556.5</v>
      </c>
      <c r="AJ11" s="9">
        <v>116.9</v>
      </c>
      <c r="AK11" s="3">
        <v>117.039</v>
      </c>
      <c r="AL11" s="3">
        <f t="shared" si="19"/>
        <v>100.11890504704874</v>
      </c>
      <c r="AM11" s="3">
        <f t="shared" si="45"/>
        <v>21.031266846361184</v>
      </c>
      <c r="AN11" s="3">
        <v>166.3</v>
      </c>
      <c r="AO11" s="8">
        <f t="shared" si="20"/>
        <v>70.37823211064341</v>
      </c>
      <c r="AP11" s="3">
        <v>1484.3</v>
      </c>
      <c r="AQ11" s="3">
        <v>1484.3</v>
      </c>
      <c r="AR11" s="3">
        <v>527.5</v>
      </c>
      <c r="AS11" s="3">
        <v>527.522</v>
      </c>
      <c r="AT11" s="3">
        <f t="shared" si="21"/>
        <v>100.00417061611375</v>
      </c>
      <c r="AU11" s="3">
        <f t="shared" si="22"/>
        <v>35.54011992184869</v>
      </c>
      <c r="AV11" s="3">
        <v>131</v>
      </c>
      <c r="AW11" s="4">
        <f t="shared" si="23"/>
        <v>402.6885496183207</v>
      </c>
      <c r="AX11" s="9"/>
      <c r="AY11" s="9"/>
      <c r="AZ11" s="10"/>
      <c r="BA11" s="10"/>
      <c r="BB11" s="10"/>
      <c r="BC11" s="10"/>
      <c r="BD11" s="10"/>
      <c r="BE11" s="6"/>
      <c r="BF11" s="9"/>
      <c r="BG11" s="9"/>
      <c r="BH11" s="10"/>
      <c r="BI11" s="10"/>
      <c r="BJ11" s="10"/>
      <c r="BK11" s="10"/>
      <c r="BL11" s="10"/>
      <c r="BM11" s="6"/>
      <c r="BN11" s="9">
        <v>15</v>
      </c>
      <c r="BO11" s="9">
        <v>15</v>
      </c>
      <c r="BP11" s="9">
        <v>15</v>
      </c>
      <c r="BQ11" s="3">
        <v>0.15</v>
      </c>
      <c r="BR11" s="3">
        <f>BQ11/BP11*100</f>
        <v>1</v>
      </c>
      <c r="BS11" s="3">
        <f t="shared" si="24"/>
        <v>1</v>
      </c>
      <c r="BT11" s="3">
        <v>19.1</v>
      </c>
      <c r="BU11" s="4">
        <f t="shared" si="25"/>
        <v>0.7853403141361256</v>
      </c>
      <c r="BV11" s="5"/>
      <c r="BW11" s="3"/>
      <c r="BX11" s="3"/>
      <c r="BY11" s="3"/>
      <c r="BZ11" s="3"/>
      <c r="CA11" s="3"/>
      <c r="CB11" s="11"/>
      <c r="CC11" s="9">
        <v>164</v>
      </c>
      <c r="CD11" s="9">
        <v>164</v>
      </c>
      <c r="CE11" s="9">
        <v>62.6</v>
      </c>
      <c r="CF11" s="3">
        <v>63.948</v>
      </c>
      <c r="CG11" s="3">
        <f t="shared" si="26"/>
        <v>102.15335463258785</v>
      </c>
      <c r="CH11" s="3">
        <f t="shared" si="27"/>
        <v>38.99268292682927</v>
      </c>
      <c r="CI11" s="3">
        <v>1.8</v>
      </c>
      <c r="CJ11" s="6">
        <f>CF11/CI11*100</f>
        <v>3552.6666666666665</v>
      </c>
      <c r="CK11" s="9">
        <v>1725</v>
      </c>
      <c r="CL11" s="9">
        <v>1725</v>
      </c>
      <c r="CM11" s="9">
        <v>502</v>
      </c>
      <c r="CN11" s="19">
        <v>503.594</v>
      </c>
      <c r="CO11" s="3">
        <f t="shared" si="29"/>
        <v>100.31752988047809</v>
      </c>
      <c r="CP11" s="3">
        <f t="shared" si="46"/>
        <v>29.19385507246377</v>
      </c>
      <c r="CQ11" s="3">
        <v>345</v>
      </c>
      <c r="CR11" s="6">
        <f t="shared" si="30"/>
        <v>145.96927536231883</v>
      </c>
      <c r="CS11" s="9"/>
      <c r="CT11" s="9"/>
      <c r="CU11" s="3"/>
      <c r="CV11" s="3"/>
      <c r="CW11" s="3"/>
      <c r="CX11" s="3"/>
      <c r="CY11" s="3"/>
      <c r="CZ11" s="6"/>
      <c r="DA11" s="7"/>
      <c r="DB11" s="10"/>
      <c r="DC11" s="10"/>
      <c r="DD11" s="10"/>
      <c r="DE11" s="10"/>
      <c r="DF11" s="10"/>
      <c r="DG11" s="11"/>
      <c r="DH11" s="282">
        <f t="shared" si="31"/>
        <v>1138.9</v>
      </c>
      <c r="DI11" s="282">
        <f t="shared" si="32"/>
        <v>1138.9</v>
      </c>
      <c r="DJ11" s="282">
        <f t="shared" si="33"/>
        <v>412.6</v>
      </c>
      <c r="DK11" s="282">
        <f t="shared" si="34"/>
        <v>444.342</v>
      </c>
      <c r="DL11" s="282">
        <f t="shared" si="35"/>
        <v>107.69316529326223</v>
      </c>
      <c r="DM11" s="282">
        <f t="shared" si="47"/>
        <v>39.01501448766353</v>
      </c>
      <c r="DN11" s="282">
        <f t="shared" si="36"/>
        <v>4.5</v>
      </c>
      <c r="DO11" s="263">
        <f t="shared" si="37"/>
        <v>9874.266666666666</v>
      </c>
      <c r="DP11" s="7"/>
      <c r="DQ11" s="3"/>
      <c r="DR11" s="3"/>
      <c r="DS11" s="3"/>
      <c r="DT11" s="3"/>
      <c r="DU11" s="3"/>
      <c r="DV11" s="11"/>
      <c r="DW11" s="270"/>
      <c r="DX11" s="9"/>
      <c r="DY11" s="10"/>
      <c r="DZ11" s="10"/>
      <c r="EA11" s="10"/>
      <c r="EB11" s="10"/>
      <c r="EC11" s="10"/>
      <c r="ED11" s="6"/>
      <c r="EE11" s="9">
        <v>154.5</v>
      </c>
      <c r="EF11" s="9">
        <v>154.5</v>
      </c>
      <c r="EG11" s="9">
        <v>154.5</v>
      </c>
      <c r="EH11" s="3">
        <v>186.171</v>
      </c>
      <c r="EI11" s="3"/>
      <c r="EJ11" s="3"/>
      <c r="EK11" s="3"/>
      <c r="EL11" s="11"/>
      <c r="EM11" s="10"/>
      <c r="EN11" s="7"/>
      <c r="EO11" s="10"/>
      <c r="EP11" s="10"/>
      <c r="EQ11" s="10"/>
      <c r="ER11" s="10"/>
      <c r="ES11" s="10"/>
      <c r="ET11" s="11"/>
      <c r="EU11" s="9">
        <v>13.4</v>
      </c>
      <c r="EV11" s="9">
        <v>13.4</v>
      </c>
      <c r="EW11" s="9">
        <v>4.4</v>
      </c>
      <c r="EX11" s="3">
        <v>4.471</v>
      </c>
      <c r="EY11" s="3">
        <f>EX11/EW11*100</f>
        <v>101.61363636363636</v>
      </c>
      <c r="EZ11" s="3">
        <f>EX11/EV11*100</f>
        <v>33.365671641791046</v>
      </c>
      <c r="FA11" s="3">
        <v>4.5</v>
      </c>
      <c r="FB11" s="11">
        <f>EX11/FA11*100</f>
        <v>99.35555555555555</v>
      </c>
      <c r="FC11" s="10"/>
      <c r="FD11" s="10"/>
      <c r="FE11" s="10"/>
      <c r="FF11" s="10"/>
      <c r="FG11" s="10"/>
      <c r="FH11" s="10"/>
      <c r="FI11" s="10"/>
      <c r="FJ11" s="6"/>
      <c r="FK11" s="270"/>
      <c r="FL11" s="9"/>
      <c r="FM11" s="3"/>
      <c r="FN11" s="3"/>
      <c r="FO11" s="3"/>
      <c r="FP11" s="3"/>
      <c r="FQ11" s="3"/>
      <c r="FR11" s="6"/>
      <c r="FS11" s="9">
        <v>971</v>
      </c>
      <c r="FT11" s="9">
        <v>971</v>
      </c>
      <c r="FU11" s="9">
        <v>253.7</v>
      </c>
      <c r="FV11" s="13">
        <v>253.7</v>
      </c>
      <c r="FW11" s="3">
        <f t="shared" si="49"/>
        <v>100</v>
      </c>
      <c r="FX11" s="3">
        <f>FV11/FT11*100</f>
        <v>26.12770339855819</v>
      </c>
      <c r="FY11" s="13"/>
      <c r="FZ11" s="6"/>
      <c r="GA11" s="7">
        <v>0</v>
      </c>
      <c r="GB11" s="7">
        <v>0</v>
      </c>
      <c r="GC11" s="13"/>
      <c r="GD11" s="13"/>
      <c r="GE11" s="3"/>
      <c r="GF11" s="3"/>
      <c r="GG11" s="13"/>
      <c r="GH11" s="6"/>
      <c r="GI11" s="5"/>
      <c r="GJ11" s="3"/>
      <c r="GK11" s="3"/>
      <c r="GL11" s="3"/>
      <c r="GM11" s="10"/>
      <c r="GN11" s="13"/>
      <c r="GO11" s="13"/>
      <c r="GP11" s="13"/>
      <c r="GQ11" s="13"/>
      <c r="GR11" s="14"/>
      <c r="GS11" s="15"/>
      <c r="GT11" s="15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3"/>
      <c r="HF11" s="3"/>
      <c r="HG11" s="13"/>
      <c r="HH11" s="13"/>
      <c r="HI11" s="5"/>
      <c r="HJ11" s="3"/>
      <c r="HK11" s="3"/>
      <c r="HL11" s="3"/>
      <c r="HM11" s="11"/>
      <c r="HN11" s="9">
        <v>7460.522</v>
      </c>
      <c r="HO11" s="9">
        <v>8213.022</v>
      </c>
      <c r="HP11" s="9">
        <v>2213.422</v>
      </c>
      <c r="HQ11" s="3">
        <v>2213.422</v>
      </c>
      <c r="HR11" s="3">
        <f t="shared" si="38"/>
        <v>100</v>
      </c>
      <c r="HS11" s="3">
        <f t="shared" si="48"/>
        <v>26.95015306180843</v>
      </c>
      <c r="HT11" s="3">
        <v>4132.4</v>
      </c>
      <c r="HU11" s="6">
        <f t="shared" si="39"/>
        <v>53.56262704481658</v>
      </c>
      <c r="HV11" s="108"/>
    </row>
    <row r="12" spans="1:230" s="44" customFormat="1" ht="17.25" customHeight="1">
      <c r="A12" s="1">
        <v>6</v>
      </c>
      <c r="B12" s="107" t="s">
        <v>37</v>
      </c>
      <c r="C12" s="2">
        <f t="shared" si="0"/>
        <v>9831.512999999999</v>
      </c>
      <c r="D12" s="369">
        <f t="shared" si="1"/>
        <v>36570.555</v>
      </c>
      <c r="E12" s="235">
        <f t="shared" si="2"/>
        <v>2073.809</v>
      </c>
      <c r="F12" s="3">
        <f t="shared" si="3"/>
        <v>2181.33</v>
      </c>
      <c r="G12" s="3">
        <f t="shared" si="4"/>
        <v>105.18471083884774</v>
      </c>
      <c r="H12" s="3">
        <f t="shared" si="40"/>
        <v>5.9647166962601466</v>
      </c>
      <c r="I12" s="3">
        <f t="shared" si="5"/>
        <v>3001.8</v>
      </c>
      <c r="J12" s="349">
        <f t="shared" si="6"/>
        <v>72.66739956026383</v>
      </c>
      <c r="K12" s="3">
        <f t="shared" si="41"/>
        <v>2747.1</v>
      </c>
      <c r="L12" s="370">
        <f t="shared" si="7"/>
        <v>2890.1</v>
      </c>
      <c r="M12" s="235">
        <f t="shared" si="8"/>
        <v>792.7</v>
      </c>
      <c r="N12" s="3">
        <f t="shared" si="9"/>
        <v>900.221</v>
      </c>
      <c r="O12" s="3">
        <f t="shared" si="10"/>
        <v>113.56389554686514</v>
      </c>
      <c r="P12" s="3">
        <f t="shared" si="42"/>
        <v>31.148437770319365</v>
      </c>
      <c r="Q12" s="3">
        <f t="shared" si="11"/>
        <v>444</v>
      </c>
      <c r="R12" s="4">
        <f t="shared" si="12"/>
        <v>202.75247747747747</v>
      </c>
      <c r="S12" s="297">
        <f t="shared" si="43"/>
        <v>1919.1</v>
      </c>
      <c r="T12" s="297">
        <f t="shared" si="13"/>
        <v>1919.1</v>
      </c>
      <c r="U12" s="235">
        <f t="shared" si="14"/>
        <v>587.4000000000001</v>
      </c>
      <c r="V12" s="235">
        <f t="shared" si="15"/>
        <v>580.2139999999999</v>
      </c>
      <c r="W12" s="235">
        <f t="shared" si="16"/>
        <v>98.77664283282257</v>
      </c>
      <c r="X12" s="235">
        <f t="shared" si="44"/>
        <v>30.233651190662286</v>
      </c>
      <c r="Y12" s="235">
        <f t="shared" si="17"/>
        <v>259.90000000000003</v>
      </c>
      <c r="Z12" s="267">
        <f t="shared" si="18"/>
        <v>223.24509426702573</v>
      </c>
      <c r="AA12" s="5"/>
      <c r="AB12" s="3"/>
      <c r="AC12" s="3"/>
      <c r="AD12" s="3"/>
      <c r="AE12" s="3"/>
      <c r="AF12" s="3"/>
      <c r="AG12" s="11"/>
      <c r="AH12" s="9">
        <v>21.8</v>
      </c>
      <c r="AI12" s="9">
        <v>21.8</v>
      </c>
      <c r="AJ12" s="9">
        <v>5.8</v>
      </c>
      <c r="AK12" s="3">
        <v>6.138</v>
      </c>
      <c r="AL12" s="3">
        <f t="shared" si="19"/>
        <v>105.82758620689657</v>
      </c>
      <c r="AM12" s="3">
        <f t="shared" si="45"/>
        <v>28.15596330275229</v>
      </c>
      <c r="AN12" s="3">
        <v>5.7</v>
      </c>
      <c r="AO12" s="8">
        <f t="shared" si="20"/>
        <v>107.68421052631578</v>
      </c>
      <c r="AP12" s="3">
        <v>1143.3</v>
      </c>
      <c r="AQ12" s="3">
        <v>1143.3</v>
      </c>
      <c r="AR12" s="3">
        <v>415.7</v>
      </c>
      <c r="AS12" s="3">
        <v>406.336</v>
      </c>
      <c r="AT12" s="3">
        <f t="shared" si="21"/>
        <v>97.74741400048113</v>
      </c>
      <c r="AU12" s="3">
        <f t="shared" si="22"/>
        <v>35.54062800664743</v>
      </c>
      <c r="AV12" s="3">
        <v>111.7</v>
      </c>
      <c r="AW12" s="4">
        <f t="shared" si="23"/>
        <v>363.7743957027753</v>
      </c>
      <c r="AX12" s="9"/>
      <c r="AY12" s="9"/>
      <c r="AZ12" s="10"/>
      <c r="BA12" s="10"/>
      <c r="BB12" s="10"/>
      <c r="BC12" s="10"/>
      <c r="BD12" s="10"/>
      <c r="BE12" s="6"/>
      <c r="BF12" s="9"/>
      <c r="BG12" s="9"/>
      <c r="BH12" s="10"/>
      <c r="BI12" s="10"/>
      <c r="BJ12" s="10"/>
      <c r="BK12" s="10"/>
      <c r="BL12" s="10"/>
      <c r="BM12" s="6"/>
      <c r="BN12" s="9">
        <v>0</v>
      </c>
      <c r="BO12" s="9">
        <v>0</v>
      </c>
      <c r="BP12" s="9">
        <v>0</v>
      </c>
      <c r="BQ12" s="3">
        <v>0</v>
      </c>
      <c r="BR12" s="3"/>
      <c r="BS12" s="3" t="e">
        <f t="shared" si="24"/>
        <v>#DIV/0!</v>
      </c>
      <c r="BT12" s="3">
        <v>0.2</v>
      </c>
      <c r="BU12" s="4">
        <f t="shared" si="25"/>
        <v>0</v>
      </c>
      <c r="BV12" s="5"/>
      <c r="BW12" s="3"/>
      <c r="BX12" s="3"/>
      <c r="BY12" s="3"/>
      <c r="BZ12" s="3"/>
      <c r="CA12" s="3"/>
      <c r="CB12" s="11"/>
      <c r="CC12" s="9">
        <v>159</v>
      </c>
      <c r="CD12" s="9">
        <v>159</v>
      </c>
      <c r="CE12" s="9">
        <v>27.6</v>
      </c>
      <c r="CF12" s="3">
        <v>27.747</v>
      </c>
      <c r="CG12" s="3">
        <f t="shared" si="26"/>
        <v>100.53260869565217</v>
      </c>
      <c r="CH12" s="3">
        <f t="shared" si="27"/>
        <v>17.450943396226414</v>
      </c>
      <c r="CI12" s="3">
        <v>22.5</v>
      </c>
      <c r="CJ12" s="6">
        <f t="shared" si="28"/>
        <v>123.32000000000001</v>
      </c>
      <c r="CK12" s="9">
        <v>595</v>
      </c>
      <c r="CL12" s="9">
        <v>595</v>
      </c>
      <c r="CM12" s="9">
        <v>138.3</v>
      </c>
      <c r="CN12" s="19">
        <v>139.993</v>
      </c>
      <c r="CO12" s="3">
        <f t="shared" si="29"/>
        <v>101.22415039768617</v>
      </c>
      <c r="CP12" s="3">
        <f t="shared" si="46"/>
        <v>23.528235294117646</v>
      </c>
      <c r="CQ12" s="3">
        <v>119.8</v>
      </c>
      <c r="CR12" s="6">
        <f t="shared" si="30"/>
        <v>116.85559265442404</v>
      </c>
      <c r="CS12" s="9"/>
      <c r="CT12" s="9"/>
      <c r="CU12" s="3"/>
      <c r="CV12" s="3"/>
      <c r="CW12" s="3"/>
      <c r="CX12" s="3"/>
      <c r="CY12" s="3"/>
      <c r="CZ12" s="6"/>
      <c r="DA12" s="7"/>
      <c r="DB12" s="10"/>
      <c r="DC12" s="10"/>
      <c r="DD12" s="10"/>
      <c r="DE12" s="10"/>
      <c r="DF12" s="10"/>
      <c r="DG12" s="11"/>
      <c r="DH12" s="282">
        <f t="shared" si="31"/>
        <v>828</v>
      </c>
      <c r="DI12" s="282">
        <f t="shared" si="32"/>
        <v>971</v>
      </c>
      <c r="DJ12" s="282">
        <f t="shared" si="33"/>
        <v>205.3</v>
      </c>
      <c r="DK12" s="282">
        <f t="shared" si="34"/>
        <v>320.007</v>
      </c>
      <c r="DL12" s="282">
        <f t="shared" si="35"/>
        <v>155.87286897223575</v>
      </c>
      <c r="DM12" s="282">
        <f t="shared" si="47"/>
        <v>32.95643666323378</v>
      </c>
      <c r="DN12" s="282">
        <f t="shared" si="36"/>
        <v>184.1</v>
      </c>
      <c r="DO12" s="263">
        <f t="shared" si="37"/>
        <v>173.8223791417708</v>
      </c>
      <c r="DP12" s="7"/>
      <c r="DQ12" s="3"/>
      <c r="DR12" s="3"/>
      <c r="DS12" s="3"/>
      <c r="DT12" s="3"/>
      <c r="DU12" s="3"/>
      <c r="DV12" s="11"/>
      <c r="DW12" s="270"/>
      <c r="DX12" s="9"/>
      <c r="DY12" s="10"/>
      <c r="DZ12" s="10"/>
      <c r="EA12" s="10"/>
      <c r="EB12" s="10"/>
      <c r="EC12" s="10"/>
      <c r="ED12" s="6"/>
      <c r="EE12" s="9">
        <v>828</v>
      </c>
      <c r="EF12" s="9">
        <v>828</v>
      </c>
      <c r="EG12" s="9">
        <v>205.3</v>
      </c>
      <c r="EH12" s="3">
        <v>205.607</v>
      </c>
      <c r="EI12" s="3"/>
      <c r="EJ12" s="3"/>
      <c r="EK12" s="3"/>
      <c r="EL12" s="11"/>
      <c r="EM12" s="10"/>
      <c r="EN12" s="7"/>
      <c r="EO12" s="10"/>
      <c r="EP12" s="10"/>
      <c r="EQ12" s="10"/>
      <c r="ER12" s="10"/>
      <c r="ES12" s="10"/>
      <c r="ET12" s="11"/>
      <c r="EU12" s="9"/>
      <c r="EV12" s="9"/>
      <c r="EW12" s="9"/>
      <c r="EX12" s="3"/>
      <c r="EY12" s="3"/>
      <c r="EZ12" s="3"/>
      <c r="FA12" s="3"/>
      <c r="FB12" s="11"/>
      <c r="FC12" s="10"/>
      <c r="FD12" s="10"/>
      <c r="FE12" s="10"/>
      <c r="FF12" s="10"/>
      <c r="FG12" s="10"/>
      <c r="FH12" s="10"/>
      <c r="FI12" s="10"/>
      <c r="FJ12" s="6"/>
      <c r="FK12" s="270"/>
      <c r="FL12" s="9"/>
      <c r="FM12" s="3"/>
      <c r="FN12" s="3"/>
      <c r="FO12" s="3"/>
      <c r="FP12" s="3"/>
      <c r="FQ12" s="3"/>
      <c r="FR12" s="6"/>
      <c r="FS12" s="9">
        <v>0</v>
      </c>
      <c r="FT12" s="9">
        <v>87.1</v>
      </c>
      <c r="FU12" s="9"/>
      <c r="FV12" s="12">
        <v>72.8</v>
      </c>
      <c r="FW12" s="3" t="e">
        <f t="shared" si="49"/>
        <v>#DIV/0!</v>
      </c>
      <c r="FX12" s="3">
        <f aca="true" t="shared" si="50" ref="FX12:FX19">FV12/FT12*100</f>
        <v>83.5820895522388</v>
      </c>
      <c r="FY12" s="12">
        <v>8.5</v>
      </c>
      <c r="FZ12" s="6">
        <f>FV12/FY12*100</f>
        <v>856.4705882352941</v>
      </c>
      <c r="GA12" s="7">
        <v>0</v>
      </c>
      <c r="GB12" s="7">
        <v>55.9</v>
      </c>
      <c r="GC12" s="13">
        <v>0</v>
      </c>
      <c r="GD12" s="13">
        <v>41.6</v>
      </c>
      <c r="GE12" s="3"/>
      <c r="GF12" s="3"/>
      <c r="GG12" s="13">
        <v>175.6</v>
      </c>
      <c r="GH12" s="6"/>
      <c r="GI12" s="5"/>
      <c r="GJ12" s="3"/>
      <c r="GK12" s="3"/>
      <c r="GL12" s="3"/>
      <c r="GM12" s="10"/>
      <c r="GN12" s="13"/>
      <c r="GO12" s="13"/>
      <c r="GP12" s="13"/>
      <c r="GQ12" s="13"/>
      <c r="GR12" s="14"/>
      <c r="GS12" s="15"/>
      <c r="GT12" s="15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3"/>
      <c r="HF12" s="3"/>
      <c r="HG12" s="13"/>
      <c r="HH12" s="16"/>
      <c r="HI12" s="5"/>
      <c r="HJ12" s="3"/>
      <c r="HK12" s="3"/>
      <c r="HL12" s="3"/>
      <c r="HM12" s="11"/>
      <c r="HN12" s="9">
        <v>7084.413</v>
      </c>
      <c r="HO12" s="9">
        <v>33680.455</v>
      </c>
      <c r="HP12" s="9">
        <v>1281.109</v>
      </c>
      <c r="HQ12" s="3">
        <v>1281.109</v>
      </c>
      <c r="HR12" s="3">
        <f t="shared" si="38"/>
        <v>100</v>
      </c>
      <c r="HS12" s="3">
        <f t="shared" si="48"/>
        <v>3.803716428415233</v>
      </c>
      <c r="HT12" s="3">
        <v>2557.8</v>
      </c>
      <c r="HU12" s="6">
        <f t="shared" si="39"/>
        <v>50.08636328094455</v>
      </c>
      <c r="HV12" s="108"/>
    </row>
    <row r="13" spans="1:230" s="111" customFormat="1" ht="17.25" customHeight="1">
      <c r="A13" s="18">
        <v>7</v>
      </c>
      <c r="B13" s="109" t="s">
        <v>38</v>
      </c>
      <c r="C13" s="2">
        <f t="shared" si="0"/>
        <v>7515.718</v>
      </c>
      <c r="D13" s="369">
        <f t="shared" si="1"/>
        <v>8163.918</v>
      </c>
      <c r="E13" s="235">
        <f t="shared" si="2"/>
        <v>1959.627</v>
      </c>
      <c r="F13" s="3">
        <f t="shared" si="3"/>
        <v>1994.401</v>
      </c>
      <c r="G13" s="3">
        <f t="shared" si="4"/>
        <v>101.77452137575162</v>
      </c>
      <c r="H13" s="3">
        <f t="shared" si="40"/>
        <v>24.42945899260625</v>
      </c>
      <c r="I13" s="3">
        <f t="shared" si="5"/>
        <v>2536</v>
      </c>
      <c r="J13" s="349">
        <f t="shared" si="6"/>
        <v>78.64357255520505</v>
      </c>
      <c r="K13" s="3">
        <f t="shared" si="41"/>
        <v>2304.5</v>
      </c>
      <c r="L13" s="370">
        <f t="shared" si="7"/>
        <v>2304.5</v>
      </c>
      <c r="M13" s="235">
        <f t="shared" si="8"/>
        <v>576.8000000000001</v>
      </c>
      <c r="N13" s="3">
        <f t="shared" si="9"/>
        <v>611.5740000000001</v>
      </c>
      <c r="O13" s="3">
        <f t="shared" si="10"/>
        <v>106.02877947295424</v>
      </c>
      <c r="P13" s="3">
        <f t="shared" si="42"/>
        <v>26.538251247559124</v>
      </c>
      <c r="Q13" s="3">
        <f t="shared" si="11"/>
        <v>273</v>
      </c>
      <c r="R13" s="289">
        <f t="shared" si="12"/>
        <v>224.01978021978027</v>
      </c>
      <c r="S13" s="297">
        <f t="shared" si="43"/>
        <v>1870.5</v>
      </c>
      <c r="T13" s="297">
        <f t="shared" si="13"/>
        <v>1870.5</v>
      </c>
      <c r="U13" s="235">
        <f t="shared" si="14"/>
        <v>576.8000000000001</v>
      </c>
      <c r="V13" s="235">
        <f t="shared" si="15"/>
        <v>611.5740000000001</v>
      </c>
      <c r="W13" s="235">
        <f t="shared" si="16"/>
        <v>106.02877947295424</v>
      </c>
      <c r="X13" s="235">
        <f t="shared" si="44"/>
        <v>32.69574979951885</v>
      </c>
      <c r="Y13" s="235">
        <f t="shared" si="17"/>
        <v>273</v>
      </c>
      <c r="Z13" s="267">
        <f t="shared" si="18"/>
        <v>224.01978021978027</v>
      </c>
      <c r="AA13" s="5"/>
      <c r="AB13" s="19"/>
      <c r="AC13" s="19"/>
      <c r="AD13" s="19"/>
      <c r="AE13" s="19"/>
      <c r="AF13" s="19"/>
      <c r="AG13" s="24"/>
      <c r="AH13" s="22">
        <v>119.9</v>
      </c>
      <c r="AI13" s="22">
        <v>119.9</v>
      </c>
      <c r="AJ13" s="22">
        <v>49.5</v>
      </c>
      <c r="AK13" s="3">
        <v>40.922</v>
      </c>
      <c r="AL13" s="3">
        <f t="shared" si="19"/>
        <v>82.67070707070707</v>
      </c>
      <c r="AM13" s="3">
        <f t="shared" si="45"/>
        <v>34.1301084236864</v>
      </c>
      <c r="AN13" s="3">
        <v>34.2</v>
      </c>
      <c r="AO13" s="8">
        <f t="shared" si="20"/>
        <v>119.65497076023391</v>
      </c>
      <c r="AP13" s="3">
        <v>845.5</v>
      </c>
      <c r="AQ13" s="3">
        <v>845.5</v>
      </c>
      <c r="AR13" s="3">
        <v>302.8</v>
      </c>
      <c r="AS13" s="3">
        <v>300.504</v>
      </c>
      <c r="AT13" s="3">
        <f t="shared" si="21"/>
        <v>99.24174372523117</v>
      </c>
      <c r="AU13" s="3">
        <f t="shared" si="22"/>
        <v>35.54157303370787</v>
      </c>
      <c r="AV13" s="3">
        <v>75.5</v>
      </c>
      <c r="AW13" s="4">
        <f t="shared" si="23"/>
        <v>398.01854304635765</v>
      </c>
      <c r="AX13" s="9"/>
      <c r="AY13" s="9"/>
      <c r="AZ13" s="10"/>
      <c r="BA13" s="10"/>
      <c r="BB13" s="10"/>
      <c r="BC13" s="10"/>
      <c r="BD13" s="10"/>
      <c r="BE13" s="6"/>
      <c r="BF13" s="9"/>
      <c r="BG13" s="9"/>
      <c r="BH13" s="10"/>
      <c r="BI13" s="10"/>
      <c r="BJ13" s="10"/>
      <c r="BK13" s="10"/>
      <c r="BL13" s="10"/>
      <c r="BM13" s="6"/>
      <c r="BN13" s="9">
        <v>62.1</v>
      </c>
      <c r="BO13" s="9">
        <v>62.1</v>
      </c>
      <c r="BP13" s="9">
        <v>62.1</v>
      </c>
      <c r="BQ13" s="3">
        <v>105.211</v>
      </c>
      <c r="BR13" s="3">
        <f>BQ13/BP13*100</f>
        <v>169.42190016103058</v>
      </c>
      <c r="BS13" s="3">
        <f t="shared" si="24"/>
        <v>169.42190016103058</v>
      </c>
      <c r="BT13" s="3">
        <v>23.6</v>
      </c>
      <c r="BU13" s="4">
        <f t="shared" si="25"/>
        <v>445.80932203389824</v>
      </c>
      <c r="BV13" s="5"/>
      <c r="BW13" s="3"/>
      <c r="BX13" s="3"/>
      <c r="BY13" s="3"/>
      <c r="BZ13" s="3"/>
      <c r="CA13" s="19"/>
      <c r="CB13" s="24"/>
      <c r="CC13" s="22">
        <v>142</v>
      </c>
      <c r="CD13" s="22">
        <v>142</v>
      </c>
      <c r="CE13" s="22">
        <v>19.8</v>
      </c>
      <c r="CF13" s="3">
        <v>23.461</v>
      </c>
      <c r="CG13" s="3">
        <f t="shared" si="26"/>
        <v>118.48989898989896</v>
      </c>
      <c r="CH13" s="3">
        <f t="shared" si="27"/>
        <v>16.521830985915493</v>
      </c>
      <c r="CI13" s="3">
        <v>7.4</v>
      </c>
      <c r="CJ13" s="6">
        <f t="shared" si="28"/>
        <v>317.0405405405405</v>
      </c>
      <c r="CK13" s="9">
        <v>701</v>
      </c>
      <c r="CL13" s="9">
        <v>701</v>
      </c>
      <c r="CM13" s="9">
        <v>142.6</v>
      </c>
      <c r="CN13" s="19">
        <v>141.476</v>
      </c>
      <c r="CO13" s="3">
        <f t="shared" si="29"/>
        <v>99.21178120617111</v>
      </c>
      <c r="CP13" s="3">
        <f t="shared" si="46"/>
        <v>20.182025677603423</v>
      </c>
      <c r="CQ13" s="3">
        <v>132.3</v>
      </c>
      <c r="CR13" s="6">
        <f t="shared" si="30"/>
        <v>106.93575207860921</v>
      </c>
      <c r="CS13" s="9"/>
      <c r="CT13" s="9"/>
      <c r="CU13" s="19"/>
      <c r="CV13" s="19"/>
      <c r="CW13" s="19"/>
      <c r="CX13" s="19"/>
      <c r="CY13" s="19"/>
      <c r="CZ13" s="20"/>
      <c r="DA13" s="21"/>
      <c r="DB13" s="23"/>
      <c r="DC13" s="23"/>
      <c r="DD13" s="23"/>
      <c r="DE13" s="3" t="e">
        <f>DC13/DA13*100</f>
        <v>#DIV/0!</v>
      </c>
      <c r="DF13" s="23"/>
      <c r="DG13" s="11" t="e">
        <f>DC13/DF13*100</f>
        <v>#DIV/0!</v>
      </c>
      <c r="DH13" s="282">
        <f t="shared" si="31"/>
        <v>434</v>
      </c>
      <c r="DI13" s="282">
        <f t="shared" si="32"/>
        <v>434</v>
      </c>
      <c r="DJ13" s="282">
        <f t="shared" si="33"/>
        <v>0</v>
      </c>
      <c r="DK13" s="282">
        <f t="shared" si="34"/>
        <v>0</v>
      </c>
      <c r="DL13" s="282" t="e">
        <f t="shared" si="35"/>
        <v>#DIV/0!</v>
      </c>
      <c r="DM13" s="282">
        <f t="shared" si="47"/>
        <v>0</v>
      </c>
      <c r="DN13" s="282">
        <f t="shared" si="36"/>
        <v>0</v>
      </c>
      <c r="DO13" s="263" t="e">
        <f t="shared" si="37"/>
        <v>#DIV/0!</v>
      </c>
      <c r="DP13" s="7"/>
      <c r="DQ13" s="3"/>
      <c r="DR13" s="3"/>
      <c r="DS13" s="3"/>
      <c r="DT13" s="3"/>
      <c r="DU13" s="19"/>
      <c r="DV13" s="24"/>
      <c r="DW13" s="271"/>
      <c r="DX13" s="22"/>
      <c r="DY13" s="23"/>
      <c r="DZ13" s="23"/>
      <c r="EA13" s="23"/>
      <c r="EB13" s="23"/>
      <c r="EC13" s="23"/>
      <c r="ED13" s="20"/>
      <c r="EE13" s="22">
        <v>134</v>
      </c>
      <c r="EF13" s="22">
        <v>134</v>
      </c>
      <c r="EG13" s="22"/>
      <c r="EH13" s="19"/>
      <c r="EI13" s="3"/>
      <c r="EJ13" s="184" t="s">
        <v>148</v>
      </c>
      <c r="EK13" s="19"/>
      <c r="EL13" s="11"/>
      <c r="EM13" s="10"/>
      <c r="EN13" s="7"/>
      <c r="EO13" s="23"/>
      <c r="EP13" s="23"/>
      <c r="EQ13" s="23"/>
      <c r="ER13" s="23"/>
      <c r="ES13" s="23"/>
      <c r="ET13" s="24"/>
      <c r="EU13" s="22"/>
      <c r="EV13" s="22"/>
      <c r="EW13" s="22"/>
      <c r="EX13" s="19"/>
      <c r="EY13" s="19"/>
      <c r="EZ13" s="19"/>
      <c r="FA13" s="19"/>
      <c r="FB13" s="11" t="e">
        <f>EX13/FA13*100</f>
        <v>#DIV/0!</v>
      </c>
      <c r="FC13" s="10"/>
      <c r="FD13" s="10"/>
      <c r="FE13" s="23"/>
      <c r="FF13" s="23"/>
      <c r="FG13" s="23"/>
      <c r="FH13" s="23"/>
      <c r="FI13" s="23"/>
      <c r="FJ13" s="20"/>
      <c r="FK13" s="271"/>
      <c r="FL13" s="22"/>
      <c r="FM13" s="19"/>
      <c r="FN13" s="19"/>
      <c r="FO13" s="3"/>
      <c r="FP13" s="3"/>
      <c r="FQ13" s="19"/>
      <c r="FR13" s="6"/>
      <c r="FS13" s="9">
        <v>300</v>
      </c>
      <c r="FT13" s="9">
        <v>300</v>
      </c>
      <c r="FU13" s="25"/>
      <c r="FV13" s="25"/>
      <c r="FW13" s="3" t="e">
        <f t="shared" si="49"/>
        <v>#DIV/0!</v>
      </c>
      <c r="FX13" s="3">
        <f t="shared" si="50"/>
        <v>0</v>
      </c>
      <c r="FY13" s="25"/>
      <c r="FZ13" s="6" t="e">
        <f>FV13/FY13*100</f>
        <v>#DIV/0!</v>
      </c>
      <c r="GA13" s="7">
        <v>0</v>
      </c>
      <c r="GB13" s="7">
        <v>0</v>
      </c>
      <c r="GC13" s="26"/>
      <c r="GD13" s="26"/>
      <c r="GE13" s="3" t="e">
        <f>GD13/GC13*100</f>
        <v>#DIV/0!</v>
      </c>
      <c r="GF13" s="184" t="e">
        <f>GD13/GB13*100</f>
        <v>#DIV/0!</v>
      </c>
      <c r="GG13" s="26"/>
      <c r="GH13" s="6"/>
      <c r="GI13" s="27"/>
      <c r="GJ13" s="19"/>
      <c r="GK13" s="19"/>
      <c r="GL13" s="19"/>
      <c r="GM13" s="23"/>
      <c r="GN13" s="26"/>
      <c r="GO13" s="26"/>
      <c r="GP13" s="13"/>
      <c r="GQ13" s="26"/>
      <c r="GR13" s="28"/>
      <c r="GS13" s="279"/>
      <c r="GT13" s="279"/>
      <c r="GU13" s="26"/>
      <c r="GV13" s="26"/>
      <c r="GW13" s="26"/>
      <c r="GX13" s="26"/>
      <c r="GY13" s="26"/>
      <c r="GZ13" s="26"/>
      <c r="HA13" s="26"/>
      <c r="HB13" s="26"/>
      <c r="HC13" s="26"/>
      <c r="HD13" s="25"/>
      <c r="HE13" s="19"/>
      <c r="HF13" s="19"/>
      <c r="HG13" s="26"/>
      <c r="HH13" s="26"/>
      <c r="HI13" s="27"/>
      <c r="HJ13" s="19"/>
      <c r="HK13" s="19"/>
      <c r="HL13" s="19"/>
      <c r="HM13" s="24"/>
      <c r="HN13" s="22">
        <v>5211.218</v>
      </c>
      <c r="HO13" s="22">
        <v>5859.418</v>
      </c>
      <c r="HP13" s="22">
        <v>1382.827</v>
      </c>
      <c r="HQ13" s="19">
        <v>1382.827</v>
      </c>
      <c r="HR13" s="3">
        <f t="shared" si="38"/>
        <v>100</v>
      </c>
      <c r="HS13" s="3">
        <f t="shared" si="48"/>
        <v>23.600074273588266</v>
      </c>
      <c r="HT13" s="19">
        <v>2263</v>
      </c>
      <c r="HU13" s="6">
        <f t="shared" si="39"/>
        <v>61.105921343349536</v>
      </c>
      <c r="HV13" s="110"/>
    </row>
    <row r="14" spans="1:230" s="44" customFormat="1" ht="17.25" customHeight="1">
      <c r="A14" s="1">
        <v>8</v>
      </c>
      <c r="B14" s="107" t="s">
        <v>39</v>
      </c>
      <c r="C14" s="2">
        <f t="shared" si="0"/>
        <v>5783.263</v>
      </c>
      <c r="D14" s="369">
        <f t="shared" si="1"/>
        <v>5719.148999999999</v>
      </c>
      <c r="E14" s="235">
        <f t="shared" si="2"/>
        <v>1474.5</v>
      </c>
      <c r="F14" s="3">
        <f t="shared" si="3"/>
        <v>1470.513</v>
      </c>
      <c r="G14" s="3">
        <f t="shared" si="4"/>
        <v>99.72960325534079</v>
      </c>
      <c r="H14" s="3">
        <f t="shared" si="40"/>
        <v>25.712094579106086</v>
      </c>
      <c r="I14" s="3">
        <f t="shared" si="5"/>
        <v>15734.199999999999</v>
      </c>
      <c r="J14" s="8">
        <f t="shared" si="6"/>
        <v>9.345966112036201</v>
      </c>
      <c r="K14" s="3">
        <f t="shared" si="41"/>
        <v>1865.5</v>
      </c>
      <c r="L14" s="370">
        <f t="shared" si="7"/>
        <v>1865.5</v>
      </c>
      <c r="M14" s="235">
        <f t="shared" si="8"/>
        <v>356.5</v>
      </c>
      <c r="N14" s="3">
        <f t="shared" si="9"/>
        <v>352.51</v>
      </c>
      <c r="O14" s="3">
        <f t="shared" si="10"/>
        <v>98.88078541374475</v>
      </c>
      <c r="P14" s="3">
        <f t="shared" si="42"/>
        <v>18.89627445725007</v>
      </c>
      <c r="Q14" s="3">
        <f t="shared" si="11"/>
        <v>400.79999999999995</v>
      </c>
      <c r="R14" s="289">
        <f t="shared" si="12"/>
        <v>87.95159680638723</v>
      </c>
      <c r="S14" s="297">
        <f t="shared" si="43"/>
        <v>1765.5</v>
      </c>
      <c r="T14" s="297">
        <f t="shared" si="13"/>
        <v>1765.5</v>
      </c>
      <c r="U14" s="235">
        <f t="shared" si="14"/>
        <v>356.5</v>
      </c>
      <c r="V14" s="235">
        <f t="shared" si="15"/>
        <v>352.51</v>
      </c>
      <c r="W14" s="235">
        <f t="shared" si="16"/>
        <v>98.88078541374475</v>
      </c>
      <c r="X14" s="235">
        <f t="shared" si="44"/>
        <v>19.96658170489946</v>
      </c>
      <c r="Y14" s="235">
        <f t="shared" si="17"/>
        <v>325.79999999999995</v>
      </c>
      <c r="Z14" s="267">
        <f t="shared" si="18"/>
        <v>108.19828115408228</v>
      </c>
      <c r="AA14" s="5"/>
      <c r="AB14" s="3"/>
      <c r="AC14" s="3"/>
      <c r="AD14" s="3"/>
      <c r="AE14" s="3"/>
      <c r="AF14" s="3"/>
      <c r="AG14" s="11"/>
      <c r="AH14" s="9">
        <v>423.1</v>
      </c>
      <c r="AI14" s="9">
        <v>423.1</v>
      </c>
      <c r="AJ14" s="9">
        <v>141.5</v>
      </c>
      <c r="AK14" s="3">
        <v>141.613</v>
      </c>
      <c r="AL14" s="3">
        <f t="shared" si="19"/>
        <v>100.07985865724382</v>
      </c>
      <c r="AM14" s="3">
        <f t="shared" si="45"/>
        <v>33.47033798156464</v>
      </c>
      <c r="AN14" s="3">
        <v>128.7</v>
      </c>
      <c r="AO14" s="8">
        <f t="shared" si="20"/>
        <v>110.03341103341104</v>
      </c>
      <c r="AP14" s="3">
        <v>272.4</v>
      </c>
      <c r="AQ14" s="3">
        <v>272.4</v>
      </c>
      <c r="AR14" s="3">
        <v>101</v>
      </c>
      <c r="AS14" s="3">
        <v>96.808</v>
      </c>
      <c r="AT14" s="3">
        <f t="shared" si="21"/>
        <v>95.84950495049506</v>
      </c>
      <c r="AU14" s="3">
        <f t="shared" si="22"/>
        <v>35.53891336270191</v>
      </c>
      <c r="AV14" s="3">
        <v>21</v>
      </c>
      <c r="AW14" s="4">
        <f t="shared" si="23"/>
        <v>460.9904761904763</v>
      </c>
      <c r="AX14" s="9"/>
      <c r="AY14" s="9"/>
      <c r="AZ14" s="10"/>
      <c r="BA14" s="10"/>
      <c r="BB14" s="10"/>
      <c r="BC14" s="10"/>
      <c r="BD14" s="10"/>
      <c r="BE14" s="6"/>
      <c r="BF14" s="9"/>
      <c r="BG14" s="9"/>
      <c r="BH14" s="10"/>
      <c r="BI14" s="10"/>
      <c r="BJ14" s="10"/>
      <c r="BK14" s="10"/>
      <c r="BL14" s="10"/>
      <c r="BM14" s="6"/>
      <c r="BN14" s="9"/>
      <c r="BO14" s="9"/>
      <c r="BP14" s="9"/>
      <c r="BQ14" s="3">
        <v>0</v>
      </c>
      <c r="BR14" s="3"/>
      <c r="BS14" s="3"/>
      <c r="BT14" s="3">
        <v>0.1</v>
      </c>
      <c r="BU14" s="4">
        <f t="shared" si="25"/>
        <v>0</v>
      </c>
      <c r="BV14" s="5"/>
      <c r="BW14" s="3"/>
      <c r="BX14" s="3"/>
      <c r="BY14" s="3"/>
      <c r="BZ14" s="3"/>
      <c r="CA14" s="3"/>
      <c r="CB14" s="11"/>
      <c r="CC14" s="9">
        <v>15</v>
      </c>
      <c r="CD14" s="9">
        <v>15</v>
      </c>
      <c r="CE14" s="9">
        <v>0</v>
      </c>
      <c r="CF14" s="3">
        <v>0.015</v>
      </c>
      <c r="CG14" s="3" t="e">
        <f t="shared" si="26"/>
        <v>#DIV/0!</v>
      </c>
      <c r="CH14" s="3">
        <f t="shared" si="27"/>
        <v>0.1</v>
      </c>
      <c r="CI14" s="3">
        <v>0.4</v>
      </c>
      <c r="CJ14" s="6">
        <f t="shared" si="28"/>
        <v>3.75</v>
      </c>
      <c r="CK14" s="9">
        <v>1055</v>
      </c>
      <c r="CL14" s="9">
        <v>1055</v>
      </c>
      <c r="CM14" s="9">
        <v>114</v>
      </c>
      <c r="CN14" s="19">
        <v>114.074</v>
      </c>
      <c r="CO14" s="3">
        <f t="shared" si="29"/>
        <v>100.06491228070176</v>
      </c>
      <c r="CP14" s="3">
        <f t="shared" si="46"/>
        <v>10.812701421800949</v>
      </c>
      <c r="CQ14" s="3">
        <v>175.6</v>
      </c>
      <c r="CR14" s="6">
        <f t="shared" si="30"/>
        <v>64.9624145785877</v>
      </c>
      <c r="CS14" s="9"/>
      <c r="CT14" s="9"/>
      <c r="CU14" s="3"/>
      <c r="CV14" s="3"/>
      <c r="CW14" s="3"/>
      <c r="CX14" s="3"/>
      <c r="CY14" s="3"/>
      <c r="CZ14" s="6"/>
      <c r="DA14" s="7"/>
      <c r="DB14" s="10"/>
      <c r="DC14" s="10"/>
      <c r="DD14" s="3"/>
      <c r="DE14" s="3"/>
      <c r="DF14" s="10"/>
      <c r="DG14" s="11"/>
      <c r="DH14" s="282">
        <f t="shared" si="31"/>
        <v>100</v>
      </c>
      <c r="DI14" s="282">
        <f t="shared" si="32"/>
        <v>100</v>
      </c>
      <c r="DJ14" s="282">
        <f t="shared" si="33"/>
        <v>0</v>
      </c>
      <c r="DK14" s="282">
        <f t="shared" si="34"/>
        <v>0</v>
      </c>
      <c r="DL14" s="282" t="e">
        <f t="shared" si="35"/>
        <v>#DIV/0!</v>
      </c>
      <c r="DM14" s="282">
        <f t="shared" si="47"/>
        <v>0</v>
      </c>
      <c r="DN14" s="282">
        <f t="shared" si="36"/>
        <v>75</v>
      </c>
      <c r="DO14" s="263">
        <f t="shared" si="37"/>
        <v>0</v>
      </c>
      <c r="DP14" s="7"/>
      <c r="DQ14" s="3"/>
      <c r="DR14" s="3"/>
      <c r="DS14" s="3"/>
      <c r="DT14" s="3"/>
      <c r="DU14" s="3"/>
      <c r="DV14" s="11"/>
      <c r="DW14" s="270"/>
      <c r="DX14" s="9"/>
      <c r="DY14" s="10"/>
      <c r="DZ14" s="10"/>
      <c r="EA14" s="10"/>
      <c r="EB14" s="10"/>
      <c r="EC14" s="10"/>
      <c r="ED14" s="6"/>
      <c r="EE14" s="9"/>
      <c r="EF14" s="9"/>
      <c r="EG14" s="9"/>
      <c r="EH14" s="3"/>
      <c r="EI14" s="3"/>
      <c r="EJ14" s="3"/>
      <c r="EK14" s="3"/>
      <c r="EL14" s="11"/>
      <c r="EM14" s="10"/>
      <c r="EN14" s="7"/>
      <c r="EO14" s="10"/>
      <c r="EP14" s="10"/>
      <c r="EQ14" s="10"/>
      <c r="ER14" s="10"/>
      <c r="ES14" s="10"/>
      <c r="ET14" s="11"/>
      <c r="EU14" s="9"/>
      <c r="EV14" s="9"/>
      <c r="EW14" s="9"/>
      <c r="EX14" s="3"/>
      <c r="EY14" s="3"/>
      <c r="EZ14" s="3"/>
      <c r="FA14" s="3"/>
      <c r="FB14" s="11"/>
      <c r="FC14" s="10"/>
      <c r="FD14" s="10"/>
      <c r="FE14" s="10"/>
      <c r="FF14" s="10"/>
      <c r="FG14" s="10"/>
      <c r="FH14" s="10"/>
      <c r="FI14" s="10"/>
      <c r="FJ14" s="6"/>
      <c r="FK14" s="270"/>
      <c r="FL14" s="9"/>
      <c r="FM14" s="3"/>
      <c r="FN14" s="3"/>
      <c r="FO14" s="3"/>
      <c r="FP14" s="3"/>
      <c r="FQ14" s="3"/>
      <c r="FR14" s="6"/>
      <c r="FS14" s="9">
        <v>100</v>
      </c>
      <c r="FT14" s="9">
        <v>100</v>
      </c>
      <c r="FU14" s="12"/>
      <c r="FV14" s="13"/>
      <c r="FW14" s="33" t="e">
        <f t="shared" si="49"/>
        <v>#DIV/0!</v>
      </c>
      <c r="FX14" s="3">
        <f t="shared" si="50"/>
        <v>0</v>
      </c>
      <c r="FY14" s="13"/>
      <c r="FZ14" s="6" t="e">
        <f>FV14/FY14*100</f>
        <v>#DIV/0!</v>
      </c>
      <c r="GA14" s="7">
        <v>0</v>
      </c>
      <c r="GB14" s="7">
        <v>0</v>
      </c>
      <c r="GC14" s="13"/>
      <c r="GD14" s="13"/>
      <c r="GE14" s="3"/>
      <c r="GF14" s="184"/>
      <c r="GG14" s="13"/>
      <c r="GH14" s="6"/>
      <c r="GI14" s="5"/>
      <c r="GJ14" s="3"/>
      <c r="GK14" s="3"/>
      <c r="GL14" s="3"/>
      <c r="GM14" s="10"/>
      <c r="GN14" s="13"/>
      <c r="GO14" s="13"/>
      <c r="GP14" s="13"/>
      <c r="GQ14" s="12"/>
      <c r="GR14" s="29"/>
      <c r="GS14" s="229"/>
      <c r="GT14" s="229"/>
      <c r="GU14" s="12"/>
      <c r="GV14" s="12"/>
      <c r="GW14" s="12"/>
      <c r="GX14" s="12"/>
      <c r="GY14" s="12"/>
      <c r="GZ14" s="12"/>
      <c r="HA14" s="12"/>
      <c r="HB14" s="12"/>
      <c r="HC14" s="13"/>
      <c r="HD14" s="13"/>
      <c r="HE14" s="3"/>
      <c r="HF14" s="3"/>
      <c r="HG14" s="13">
        <v>75</v>
      </c>
      <c r="HH14" s="13"/>
      <c r="HI14" s="5"/>
      <c r="HJ14" s="3"/>
      <c r="HK14" s="3"/>
      <c r="HL14" s="19"/>
      <c r="HM14" s="24"/>
      <c r="HN14" s="22">
        <v>3917.763</v>
      </c>
      <c r="HO14" s="22">
        <v>3853.649</v>
      </c>
      <c r="HP14" s="22">
        <v>1118</v>
      </c>
      <c r="HQ14" s="3">
        <v>1118.003</v>
      </c>
      <c r="HR14" s="3">
        <f t="shared" si="38"/>
        <v>100.00026833631483</v>
      </c>
      <c r="HS14" s="3">
        <f t="shared" si="48"/>
        <v>29.011542047550254</v>
      </c>
      <c r="HT14" s="3">
        <v>15333.4</v>
      </c>
      <c r="HU14" s="6">
        <f t="shared" si="39"/>
        <v>7.2912922117729915</v>
      </c>
      <c r="HV14" s="108"/>
    </row>
    <row r="15" spans="1:230" s="44" customFormat="1" ht="17.25" customHeight="1">
      <c r="A15" s="1">
        <v>9</v>
      </c>
      <c r="B15" s="107" t="s">
        <v>40</v>
      </c>
      <c r="C15" s="2">
        <f t="shared" si="0"/>
        <v>5162.811</v>
      </c>
      <c r="D15" s="369">
        <f t="shared" si="1"/>
        <v>5713.611</v>
      </c>
      <c r="E15" s="235">
        <f t="shared" si="2"/>
        <v>1428.733</v>
      </c>
      <c r="F15" s="3">
        <f t="shared" si="3"/>
        <v>1465.7269999999999</v>
      </c>
      <c r="G15" s="3">
        <f t="shared" si="4"/>
        <v>102.58928715162314</v>
      </c>
      <c r="H15" s="3">
        <f t="shared" si="40"/>
        <v>25.653251507671765</v>
      </c>
      <c r="I15" s="3">
        <f t="shared" si="5"/>
        <v>1426.7</v>
      </c>
      <c r="J15" s="8">
        <f t="shared" si="6"/>
        <v>102.735473470246</v>
      </c>
      <c r="K15" s="3">
        <f t="shared" si="41"/>
        <v>1884.8</v>
      </c>
      <c r="L15" s="370">
        <f t="shared" si="7"/>
        <v>1884.8</v>
      </c>
      <c r="M15" s="235">
        <f t="shared" si="8"/>
        <v>777.5</v>
      </c>
      <c r="N15" s="3">
        <f t="shared" si="9"/>
        <v>814.494</v>
      </c>
      <c r="O15" s="3">
        <f t="shared" si="10"/>
        <v>104.75807073954984</v>
      </c>
      <c r="P15" s="3">
        <f t="shared" si="42"/>
        <v>43.213815789473685</v>
      </c>
      <c r="Q15" s="3">
        <f t="shared" si="11"/>
        <v>640</v>
      </c>
      <c r="R15" s="289">
        <f t="shared" si="12"/>
        <v>127.2646875</v>
      </c>
      <c r="S15" s="297">
        <f t="shared" si="43"/>
        <v>1884.8</v>
      </c>
      <c r="T15" s="297">
        <f t="shared" si="13"/>
        <v>1884.8</v>
      </c>
      <c r="U15" s="235">
        <f t="shared" si="14"/>
        <v>777.5</v>
      </c>
      <c r="V15" s="235">
        <f t="shared" si="15"/>
        <v>814.494</v>
      </c>
      <c r="W15" s="235">
        <f t="shared" si="16"/>
        <v>104.75807073954984</v>
      </c>
      <c r="X15" s="235">
        <f t="shared" si="44"/>
        <v>43.213815789473685</v>
      </c>
      <c r="Y15" s="235">
        <f t="shared" si="17"/>
        <v>640</v>
      </c>
      <c r="Z15" s="267">
        <f t="shared" si="18"/>
        <v>127.2646875</v>
      </c>
      <c r="AA15" s="5"/>
      <c r="AB15" s="3"/>
      <c r="AC15" s="3"/>
      <c r="AD15" s="3"/>
      <c r="AE15" s="3"/>
      <c r="AF15" s="3"/>
      <c r="AG15" s="11"/>
      <c r="AH15" s="9">
        <v>48.8</v>
      </c>
      <c r="AI15" s="9">
        <v>48.8</v>
      </c>
      <c r="AJ15" s="9">
        <v>17</v>
      </c>
      <c r="AK15" s="3">
        <v>18.873</v>
      </c>
      <c r="AL15" s="3">
        <f t="shared" si="19"/>
        <v>111.01764705882353</v>
      </c>
      <c r="AM15" s="3">
        <f t="shared" si="45"/>
        <v>38.674180327868854</v>
      </c>
      <c r="AN15" s="3">
        <v>13.2</v>
      </c>
      <c r="AO15" s="8">
        <f t="shared" si="20"/>
        <v>142.97727272727275</v>
      </c>
      <c r="AP15" s="3">
        <v>415.5</v>
      </c>
      <c r="AQ15" s="3">
        <v>415.5</v>
      </c>
      <c r="AR15" s="3">
        <v>147.4</v>
      </c>
      <c r="AS15" s="3">
        <v>147.673</v>
      </c>
      <c r="AT15" s="3">
        <f t="shared" si="21"/>
        <v>100.185210312076</v>
      </c>
      <c r="AU15" s="3">
        <f t="shared" si="22"/>
        <v>35.541034897713594</v>
      </c>
      <c r="AV15" s="3">
        <v>75.5</v>
      </c>
      <c r="AW15" s="4">
        <f t="shared" si="23"/>
        <v>195.59337748344373</v>
      </c>
      <c r="AX15" s="9"/>
      <c r="AY15" s="9"/>
      <c r="AZ15" s="10"/>
      <c r="BA15" s="10"/>
      <c r="BB15" s="10"/>
      <c r="BC15" s="10"/>
      <c r="BD15" s="10"/>
      <c r="BE15" s="6"/>
      <c r="BF15" s="9"/>
      <c r="BG15" s="9"/>
      <c r="BH15" s="10"/>
      <c r="BI15" s="10"/>
      <c r="BJ15" s="10"/>
      <c r="BK15" s="10"/>
      <c r="BL15" s="10"/>
      <c r="BM15" s="6"/>
      <c r="BN15" s="9">
        <v>10.5</v>
      </c>
      <c r="BO15" s="9">
        <v>10.5</v>
      </c>
      <c r="BP15" s="9">
        <v>10.5</v>
      </c>
      <c r="BQ15" s="3">
        <v>45.214</v>
      </c>
      <c r="BR15" s="184">
        <f>BQ15/BP15*100</f>
        <v>430.60952380952375</v>
      </c>
      <c r="BS15" s="3">
        <f>BQ15/BO15*100</f>
        <v>430.60952380952375</v>
      </c>
      <c r="BT15" s="3">
        <v>17.1</v>
      </c>
      <c r="BU15" s="4">
        <f>BQ15/BT15*100</f>
        <v>264.40935672514615</v>
      </c>
      <c r="BV15" s="5"/>
      <c r="BW15" s="3"/>
      <c r="BX15" s="3"/>
      <c r="BY15" s="3"/>
      <c r="BZ15" s="3"/>
      <c r="CA15" s="3"/>
      <c r="CB15" s="11"/>
      <c r="CC15" s="9">
        <v>99</v>
      </c>
      <c r="CD15" s="9">
        <v>99</v>
      </c>
      <c r="CE15" s="9">
        <v>4</v>
      </c>
      <c r="CF15" s="3">
        <v>4.077</v>
      </c>
      <c r="CG15" s="3">
        <f t="shared" si="26"/>
        <v>101.925</v>
      </c>
      <c r="CH15" s="3">
        <f t="shared" si="27"/>
        <v>4.118181818181818</v>
      </c>
      <c r="CI15" s="3">
        <v>23.2</v>
      </c>
      <c r="CJ15" s="6">
        <f t="shared" si="28"/>
        <v>17.573275862068964</v>
      </c>
      <c r="CK15" s="9">
        <v>1311</v>
      </c>
      <c r="CL15" s="9">
        <v>1311</v>
      </c>
      <c r="CM15" s="9">
        <v>598.6</v>
      </c>
      <c r="CN15" s="19">
        <v>598.657</v>
      </c>
      <c r="CO15" s="3">
        <f t="shared" si="29"/>
        <v>100.00952221850984</v>
      </c>
      <c r="CP15" s="3">
        <f t="shared" si="46"/>
        <v>45.66414950419527</v>
      </c>
      <c r="CQ15" s="3">
        <v>511</v>
      </c>
      <c r="CR15" s="6">
        <f t="shared" si="30"/>
        <v>117.15401174168298</v>
      </c>
      <c r="CS15" s="9"/>
      <c r="CT15" s="9"/>
      <c r="CU15" s="3"/>
      <c r="CV15" s="3"/>
      <c r="CW15" s="3"/>
      <c r="CX15" s="3"/>
      <c r="CY15" s="3"/>
      <c r="CZ15" s="6"/>
      <c r="DA15" s="7"/>
      <c r="DB15" s="10"/>
      <c r="DC15" s="10"/>
      <c r="DD15" s="3"/>
      <c r="DE15" s="3"/>
      <c r="DF15" s="10"/>
      <c r="DG15" s="11"/>
      <c r="DH15" s="282">
        <f t="shared" si="31"/>
        <v>0</v>
      </c>
      <c r="DI15" s="282">
        <f t="shared" si="32"/>
        <v>0</v>
      </c>
      <c r="DJ15" s="282">
        <f t="shared" si="33"/>
        <v>0</v>
      </c>
      <c r="DK15" s="282">
        <f t="shared" si="34"/>
        <v>0</v>
      </c>
      <c r="DL15" s="282" t="e">
        <f t="shared" si="35"/>
        <v>#DIV/0!</v>
      </c>
      <c r="DM15" s="282" t="e">
        <f t="shared" si="47"/>
        <v>#DIV/0!</v>
      </c>
      <c r="DN15" s="282">
        <f t="shared" si="36"/>
        <v>0</v>
      </c>
      <c r="DO15" s="263" t="e">
        <f t="shared" si="37"/>
        <v>#DIV/0!</v>
      </c>
      <c r="DP15" s="7"/>
      <c r="DQ15" s="3"/>
      <c r="DR15" s="3"/>
      <c r="DS15" s="3"/>
      <c r="DT15" s="3"/>
      <c r="DU15" s="3"/>
      <c r="DV15" s="11"/>
      <c r="DW15" s="270"/>
      <c r="DX15" s="9"/>
      <c r="DY15" s="10"/>
      <c r="DZ15" s="10"/>
      <c r="EA15" s="10"/>
      <c r="EB15" s="10"/>
      <c r="EC15" s="10"/>
      <c r="ED15" s="6"/>
      <c r="EE15" s="9"/>
      <c r="EF15" s="9"/>
      <c r="EG15" s="9"/>
      <c r="EH15" s="3"/>
      <c r="EI15" s="3"/>
      <c r="EJ15" s="3"/>
      <c r="EK15" s="3"/>
      <c r="EL15" s="11"/>
      <c r="EM15" s="10"/>
      <c r="EN15" s="7"/>
      <c r="EO15" s="10"/>
      <c r="EP15" s="10"/>
      <c r="EQ15" s="10"/>
      <c r="ER15" s="10"/>
      <c r="ES15" s="10"/>
      <c r="ET15" s="11"/>
      <c r="EU15" s="9"/>
      <c r="EV15" s="9"/>
      <c r="EW15" s="9"/>
      <c r="EX15" s="3"/>
      <c r="EY15" s="3"/>
      <c r="EZ15" s="3"/>
      <c r="FA15" s="3"/>
      <c r="FB15" s="11"/>
      <c r="FC15" s="10"/>
      <c r="FD15" s="10"/>
      <c r="FE15" s="10"/>
      <c r="FF15" s="10"/>
      <c r="FG15" s="10"/>
      <c r="FH15" s="10"/>
      <c r="FI15" s="10"/>
      <c r="FJ15" s="6"/>
      <c r="FK15" s="270"/>
      <c r="FL15" s="9"/>
      <c r="FM15" s="3"/>
      <c r="FN15" s="3"/>
      <c r="FO15" s="3"/>
      <c r="FP15" s="3"/>
      <c r="FQ15" s="3"/>
      <c r="FR15" s="6"/>
      <c r="FS15" s="9"/>
      <c r="FT15" s="9"/>
      <c r="FU15" s="12"/>
      <c r="FV15" s="12"/>
      <c r="FW15" s="3"/>
      <c r="FX15" s="3"/>
      <c r="FY15" s="12"/>
      <c r="FZ15" s="6"/>
      <c r="GA15" s="7">
        <v>0</v>
      </c>
      <c r="GB15" s="7">
        <v>0</v>
      </c>
      <c r="GC15" s="13"/>
      <c r="GD15" s="13"/>
      <c r="GE15" s="3"/>
      <c r="GF15" s="3"/>
      <c r="GG15" s="13"/>
      <c r="GH15" s="6"/>
      <c r="GI15" s="5"/>
      <c r="GJ15" s="3"/>
      <c r="GK15" s="3"/>
      <c r="GL15" s="3"/>
      <c r="GM15" s="10"/>
      <c r="GN15" s="13"/>
      <c r="GO15" s="13"/>
      <c r="GP15" s="13"/>
      <c r="GQ15" s="12"/>
      <c r="GR15" s="29"/>
      <c r="GS15" s="229"/>
      <c r="GT15" s="229"/>
      <c r="GU15" s="12"/>
      <c r="GV15" s="12"/>
      <c r="GW15" s="12"/>
      <c r="GX15" s="12"/>
      <c r="GY15" s="12"/>
      <c r="GZ15" s="12"/>
      <c r="HA15" s="12"/>
      <c r="HB15" s="12"/>
      <c r="HC15" s="13"/>
      <c r="HD15" s="13"/>
      <c r="HE15" s="3"/>
      <c r="HF15" s="3"/>
      <c r="HG15" s="13"/>
      <c r="HH15" s="13"/>
      <c r="HI15" s="5"/>
      <c r="HJ15" s="3"/>
      <c r="HK15" s="3"/>
      <c r="HL15" s="19"/>
      <c r="HM15" s="24"/>
      <c r="HN15" s="22">
        <v>3278.011</v>
      </c>
      <c r="HO15" s="22">
        <v>3828.811</v>
      </c>
      <c r="HP15" s="22">
        <v>651.233</v>
      </c>
      <c r="HQ15" s="3">
        <v>651.233</v>
      </c>
      <c r="HR15" s="3">
        <f t="shared" si="38"/>
        <v>100</v>
      </c>
      <c r="HS15" s="3">
        <f t="shared" si="48"/>
        <v>17.0087528478162</v>
      </c>
      <c r="HT15" s="3">
        <v>786.7</v>
      </c>
      <c r="HU15" s="6">
        <f t="shared" si="39"/>
        <v>82.78034829032667</v>
      </c>
      <c r="HV15" s="108"/>
    </row>
    <row r="16" spans="1:230" s="44" customFormat="1" ht="17.25" customHeight="1">
      <c r="A16" s="171">
        <v>10</v>
      </c>
      <c r="B16" s="172" t="s">
        <v>41</v>
      </c>
      <c r="C16" s="147">
        <f t="shared" si="0"/>
        <v>7836.953</v>
      </c>
      <c r="D16" s="372">
        <f t="shared" si="1"/>
        <v>7875.053</v>
      </c>
      <c r="E16" s="235">
        <f t="shared" si="2"/>
        <v>1696.8410000000001</v>
      </c>
      <c r="F16" s="141">
        <f t="shared" si="3"/>
        <v>1808.011</v>
      </c>
      <c r="G16" s="141">
        <f t="shared" si="4"/>
        <v>106.55158615332844</v>
      </c>
      <c r="H16" s="141">
        <f t="shared" si="40"/>
        <v>22.95871532547146</v>
      </c>
      <c r="I16" s="141">
        <f t="shared" si="5"/>
        <v>1987.4</v>
      </c>
      <c r="J16" s="146">
        <f t="shared" si="6"/>
        <v>90.9736842105263</v>
      </c>
      <c r="K16" s="3">
        <f t="shared" si="41"/>
        <v>3476.5</v>
      </c>
      <c r="L16" s="371">
        <f t="shared" si="7"/>
        <v>3637.6</v>
      </c>
      <c r="M16" s="235">
        <f t="shared" si="8"/>
        <v>927.4000000000001</v>
      </c>
      <c r="N16" s="141">
        <f t="shared" si="9"/>
        <v>1038.57</v>
      </c>
      <c r="O16" s="141">
        <f t="shared" si="10"/>
        <v>111.9872762562001</v>
      </c>
      <c r="P16" s="141">
        <f t="shared" si="42"/>
        <v>28.550967670991863</v>
      </c>
      <c r="Q16" s="141">
        <f t="shared" si="11"/>
        <v>594.1</v>
      </c>
      <c r="R16" s="290">
        <f t="shared" si="12"/>
        <v>174.8140043763676</v>
      </c>
      <c r="S16" s="297">
        <f t="shared" si="43"/>
        <v>2676.5</v>
      </c>
      <c r="T16" s="351">
        <f t="shared" si="13"/>
        <v>2676.5</v>
      </c>
      <c r="U16" s="235">
        <f t="shared" si="14"/>
        <v>826.4000000000001</v>
      </c>
      <c r="V16" s="236">
        <f t="shared" si="15"/>
        <v>875.97</v>
      </c>
      <c r="W16" s="236">
        <f>V16/U16*100</f>
        <v>105.99830590513068</v>
      </c>
      <c r="X16" s="236">
        <f t="shared" si="44"/>
        <v>32.72818980011209</v>
      </c>
      <c r="Y16" s="236">
        <f t="shared" si="17"/>
        <v>593.4</v>
      </c>
      <c r="Z16" s="352">
        <f t="shared" si="18"/>
        <v>147.61880687563195</v>
      </c>
      <c r="AA16" s="143"/>
      <c r="AB16" s="141"/>
      <c r="AC16" s="141"/>
      <c r="AD16" s="141"/>
      <c r="AE16" s="141"/>
      <c r="AF16" s="141"/>
      <c r="AG16" s="153"/>
      <c r="AH16" s="123">
        <v>322.3</v>
      </c>
      <c r="AI16" s="123">
        <v>322.3</v>
      </c>
      <c r="AJ16" s="123">
        <v>102</v>
      </c>
      <c r="AK16" s="141">
        <v>101.871</v>
      </c>
      <c r="AL16" s="141">
        <f t="shared" si="19"/>
        <v>99.87352941176471</v>
      </c>
      <c r="AM16" s="141">
        <f t="shared" si="45"/>
        <v>31.607508532423207</v>
      </c>
      <c r="AN16" s="141">
        <v>94.2</v>
      </c>
      <c r="AO16" s="146">
        <f t="shared" si="20"/>
        <v>108.14331210191082</v>
      </c>
      <c r="AP16" s="3">
        <v>911.2</v>
      </c>
      <c r="AQ16" s="3">
        <v>911.2</v>
      </c>
      <c r="AR16" s="3">
        <v>310.1</v>
      </c>
      <c r="AS16" s="141">
        <v>323.827</v>
      </c>
      <c r="AT16" s="141">
        <f t="shared" si="21"/>
        <v>104.42663656884874</v>
      </c>
      <c r="AU16" s="141">
        <f t="shared" si="22"/>
        <v>35.53852063213345</v>
      </c>
      <c r="AV16" s="141">
        <v>133.5</v>
      </c>
      <c r="AW16" s="142">
        <f t="shared" si="23"/>
        <v>242.56704119850187</v>
      </c>
      <c r="AX16" s="123"/>
      <c r="AY16" s="123"/>
      <c r="AZ16" s="145"/>
      <c r="BA16" s="145"/>
      <c r="BB16" s="145"/>
      <c r="BC16" s="145"/>
      <c r="BD16" s="145"/>
      <c r="BE16" s="154"/>
      <c r="BF16" s="123"/>
      <c r="BG16" s="123"/>
      <c r="BH16" s="145"/>
      <c r="BI16" s="145"/>
      <c r="BJ16" s="145"/>
      <c r="BK16" s="145"/>
      <c r="BL16" s="145"/>
      <c r="BM16" s="154"/>
      <c r="BN16" s="123"/>
      <c r="BO16" s="123"/>
      <c r="BP16" s="123"/>
      <c r="BQ16" s="141"/>
      <c r="BR16" s="141"/>
      <c r="BS16" s="141"/>
      <c r="BT16" s="141">
        <v>0</v>
      </c>
      <c r="BU16" s="142" t="e">
        <f>BQ16/BT16*100</f>
        <v>#DIV/0!</v>
      </c>
      <c r="BV16" s="143"/>
      <c r="BW16" s="141"/>
      <c r="BX16" s="141"/>
      <c r="BY16" s="141"/>
      <c r="BZ16" s="141"/>
      <c r="CA16" s="141"/>
      <c r="CB16" s="153"/>
      <c r="CC16" s="123">
        <v>81</v>
      </c>
      <c r="CD16" s="123">
        <v>81</v>
      </c>
      <c r="CE16" s="123">
        <v>81</v>
      </c>
      <c r="CF16" s="141">
        <v>118.283</v>
      </c>
      <c r="CG16" s="141">
        <f t="shared" si="26"/>
        <v>146.0283950617284</v>
      </c>
      <c r="CH16" s="141">
        <f>CF16/CD16*100</f>
        <v>146.0283950617284</v>
      </c>
      <c r="CI16" s="141">
        <v>3.5</v>
      </c>
      <c r="CJ16" s="154">
        <f>CF16/CI16*100</f>
        <v>3379.5142857142855</v>
      </c>
      <c r="CK16" s="123">
        <v>1362</v>
      </c>
      <c r="CL16" s="123">
        <v>1362</v>
      </c>
      <c r="CM16" s="123">
        <v>333.3</v>
      </c>
      <c r="CN16" s="175">
        <v>331.989</v>
      </c>
      <c r="CO16" s="141">
        <f t="shared" si="29"/>
        <v>99.60666066606659</v>
      </c>
      <c r="CP16" s="141">
        <f t="shared" si="46"/>
        <v>24.37511013215859</v>
      </c>
      <c r="CQ16" s="141">
        <v>362.2</v>
      </c>
      <c r="CR16" s="154">
        <f t="shared" si="30"/>
        <v>91.65902816123688</v>
      </c>
      <c r="CS16" s="123"/>
      <c r="CT16" s="123"/>
      <c r="CU16" s="141"/>
      <c r="CV16" s="141"/>
      <c r="CW16" s="141"/>
      <c r="CX16" s="141"/>
      <c r="CY16" s="141"/>
      <c r="CZ16" s="154"/>
      <c r="DA16" s="155"/>
      <c r="DB16" s="145"/>
      <c r="DC16" s="145"/>
      <c r="DD16" s="145"/>
      <c r="DE16" s="145"/>
      <c r="DF16" s="145"/>
      <c r="DG16" s="153"/>
      <c r="DH16" s="282">
        <f t="shared" si="31"/>
        <v>800</v>
      </c>
      <c r="DI16" s="282">
        <f t="shared" si="32"/>
        <v>961.1</v>
      </c>
      <c r="DJ16" s="282">
        <f t="shared" si="33"/>
        <v>101</v>
      </c>
      <c r="DK16" s="282">
        <f t="shared" si="34"/>
        <v>162.6</v>
      </c>
      <c r="DL16" s="282">
        <f t="shared" si="35"/>
        <v>160.99009900990097</v>
      </c>
      <c r="DM16" s="282">
        <f t="shared" si="47"/>
        <v>16.918114660285088</v>
      </c>
      <c r="DN16" s="284">
        <f t="shared" si="36"/>
        <v>0.7</v>
      </c>
      <c r="DO16" s="263">
        <f t="shared" si="37"/>
        <v>23228.57142857143</v>
      </c>
      <c r="DP16" s="155"/>
      <c r="DQ16" s="141"/>
      <c r="DR16" s="141"/>
      <c r="DS16" s="141"/>
      <c r="DT16" s="141"/>
      <c r="DU16" s="141"/>
      <c r="DV16" s="153"/>
      <c r="DW16" s="272"/>
      <c r="DX16" s="123"/>
      <c r="DY16" s="145"/>
      <c r="DZ16" s="145"/>
      <c r="EA16" s="145"/>
      <c r="EB16" s="145"/>
      <c r="EC16" s="145"/>
      <c r="ED16" s="154"/>
      <c r="EE16" s="123">
        <v>700</v>
      </c>
      <c r="EF16" s="123">
        <v>700</v>
      </c>
      <c r="EG16" s="123">
        <v>0</v>
      </c>
      <c r="EH16" s="141">
        <v>0</v>
      </c>
      <c r="EI16" s="141"/>
      <c r="EJ16" s="141"/>
      <c r="EK16" s="141"/>
      <c r="EL16" s="153"/>
      <c r="EM16" s="10"/>
      <c r="EN16" s="155"/>
      <c r="EO16" s="145"/>
      <c r="EP16" s="145"/>
      <c r="EQ16" s="145"/>
      <c r="ER16" s="145"/>
      <c r="ES16" s="145"/>
      <c r="ET16" s="153"/>
      <c r="EU16" s="123"/>
      <c r="EV16" s="123"/>
      <c r="EW16" s="123"/>
      <c r="EX16" s="141">
        <v>1</v>
      </c>
      <c r="EY16" s="184"/>
      <c r="EZ16" s="3"/>
      <c r="FA16" s="141">
        <v>0.7</v>
      </c>
      <c r="FB16" s="277"/>
      <c r="FC16" s="10"/>
      <c r="FD16" s="10"/>
      <c r="FE16" s="145"/>
      <c r="FF16" s="145"/>
      <c r="FG16" s="145"/>
      <c r="FH16" s="145"/>
      <c r="FI16" s="145"/>
      <c r="FJ16" s="154"/>
      <c r="FK16" s="272"/>
      <c r="FL16" s="123"/>
      <c r="FM16" s="141"/>
      <c r="FN16" s="141"/>
      <c r="FO16" s="141"/>
      <c r="FP16" s="141"/>
      <c r="FQ16" s="141"/>
      <c r="FR16" s="154"/>
      <c r="FS16" s="123">
        <v>100</v>
      </c>
      <c r="FT16" s="123">
        <v>246.1</v>
      </c>
      <c r="FU16" s="148">
        <v>86</v>
      </c>
      <c r="FV16" s="144">
        <v>146.6</v>
      </c>
      <c r="FW16" s="144"/>
      <c r="FX16" s="144"/>
      <c r="FY16" s="144"/>
      <c r="FZ16" s="156"/>
      <c r="GA16" s="155">
        <v>0</v>
      </c>
      <c r="GB16" s="155">
        <v>15</v>
      </c>
      <c r="GC16" s="144">
        <v>15</v>
      </c>
      <c r="GD16" s="148">
        <v>15</v>
      </c>
      <c r="GE16" s="141"/>
      <c r="GF16" s="141"/>
      <c r="GG16" s="148"/>
      <c r="GH16" s="154"/>
      <c r="GI16" s="143"/>
      <c r="GJ16" s="141"/>
      <c r="GK16" s="141"/>
      <c r="GL16" s="141"/>
      <c r="GM16" s="145"/>
      <c r="GN16" s="144"/>
      <c r="GO16" s="144"/>
      <c r="GP16" s="144"/>
      <c r="GQ16" s="148"/>
      <c r="GR16" s="173"/>
      <c r="GS16" s="229"/>
      <c r="GT16" s="229"/>
      <c r="GU16" s="12"/>
      <c r="GV16" s="12"/>
      <c r="GW16" s="12"/>
      <c r="GX16" s="12"/>
      <c r="GY16" s="148"/>
      <c r="GZ16" s="12"/>
      <c r="HA16" s="12"/>
      <c r="HB16" s="12"/>
      <c r="HC16" s="13"/>
      <c r="HD16" s="13"/>
      <c r="HE16" s="3"/>
      <c r="HF16" s="3"/>
      <c r="HG16" s="144"/>
      <c r="HH16" s="13"/>
      <c r="HI16" s="143"/>
      <c r="HJ16" s="141"/>
      <c r="HK16" s="141"/>
      <c r="HL16" s="175"/>
      <c r="HM16" s="176"/>
      <c r="HN16" s="177">
        <v>4360.453</v>
      </c>
      <c r="HO16" s="177">
        <v>4237.453</v>
      </c>
      <c r="HP16" s="177">
        <v>769.441</v>
      </c>
      <c r="HQ16" s="141">
        <v>769.441</v>
      </c>
      <c r="HR16" s="141">
        <f t="shared" si="38"/>
        <v>100</v>
      </c>
      <c r="HS16" s="141">
        <f t="shared" si="48"/>
        <v>18.15810110460222</v>
      </c>
      <c r="HT16" s="141">
        <v>1393.3</v>
      </c>
      <c r="HU16" s="154">
        <f t="shared" si="39"/>
        <v>55.22435943443623</v>
      </c>
      <c r="HV16" s="108"/>
    </row>
    <row r="17" spans="1:230" s="183" customFormat="1" ht="21" customHeight="1" thickBot="1">
      <c r="A17" s="178">
        <v>11</v>
      </c>
      <c r="B17" s="179" t="s">
        <v>132</v>
      </c>
      <c r="C17" s="32">
        <f t="shared" si="0"/>
        <v>83424.656</v>
      </c>
      <c r="D17" s="32">
        <f t="shared" si="1"/>
        <v>154950.003</v>
      </c>
      <c r="E17" s="32">
        <f t="shared" si="2"/>
        <v>24485.925000000003</v>
      </c>
      <c r="F17" s="33">
        <f t="shared" si="3"/>
        <v>25008.086000000003</v>
      </c>
      <c r="G17" s="33">
        <f>F17/E17*100</f>
        <v>102.13249448407606</v>
      </c>
      <c r="H17" s="33">
        <f>F17/D17*100</f>
        <v>16.139454995686577</v>
      </c>
      <c r="I17" s="33">
        <f t="shared" si="5"/>
        <v>47156.049999999996</v>
      </c>
      <c r="J17" s="180">
        <f t="shared" si="6"/>
        <v>53.032614054824364</v>
      </c>
      <c r="K17" s="3">
        <f t="shared" si="41"/>
        <v>31655.600000000002</v>
      </c>
      <c r="L17" s="35">
        <f t="shared" si="7"/>
        <v>34363.889</v>
      </c>
      <c r="M17" s="32">
        <f t="shared" si="8"/>
        <v>9572.58</v>
      </c>
      <c r="N17" s="33">
        <f t="shared" si="9"/>
        <v>10094.736</v>
      </c>
      <c r="O17" s="33">
        <f>N17/M17*100</f>
        <v>105.45470500115957</v>
      </c>
      <c r="P17" s="33">
        <f>N17/L17*100</f>
        <v>29.37599990501657</v>
      </c>
      <c r="Q17" s="33">
        <f t="shared" si="11"/>
        <v>6123.95</v>
      </c>
      <c r="R17" s="291">
        <f t="shared" si="12"/>
        <v>164.84027465932937</v>
      </c>
      <c r="S17" s="297">
        <f t="shared" si="43"/>
        <v>24479.100000000002</v>
      </c>
      <c r="T17" s="353">
        <f t="shared" si="13"/>
        <v>24479.100000000002</v>
      </c>
      <c r="U17" s="353">
        <f t="shared" si="14"/>
        <v>7813.549999999999</v>
      </c>
      <c r="V17" s="354">
        <f t="shared" si="15"/>
        <v>8082.541000000002</v>
      </c>
      <c r="W17" s="237">
        <f>V17/U17*100</f>
        <v>103.44262211158824</v>
      </c>
      <c r="X17" s="237">
        <f>V17/T17*100</f>
        <v>33.01812975150231</v>
      </c>
      <c r="Y17" s="354">
        <f t="shared" si="17"/>
        <v>5401.8</v>
      </c>
      <c r="Z17" s="355">
        <f t="shared" si="18"/>
        <v>149.6268095819912</v>
      </c>
      <c r="AA17" s="35"/>
      <c r="AB17" s="33"/>
      <c r="AC17" s="33"/>
      <c r="AD17" s="33"/>
      <c r="AE17" s="33"/>
      <c r="AF17" s="33"/>
      <c r="AG17" s="37"/>
      <c r="AH17" s="37">
        <f>SUM(AH7:AH16)</f>
        <v>3998.6000000000004</v>
      </c>
      <c r="AI17" s="37">
        <f>SUM(AI7:AI16)</f>
        <v>3998.6000000000004</v>
      </c>
      <c r="AJ17" s="37">
        <f>SUM(AJ7:AJ16)</f>
        <v>1471.1</v>
      </c>
      <c r="AK17" s="33">
        <f>SUM(AK7:AK16)</f>
        <v>1479.6460000000002</v>
      </c>
      <c r="AL17" s="33">
        <f t="shared" si="19"/>
        <v>100.58092583780846</v>
      </c>
      <c r="AM17" s="33">
        <f t="shared" si="45"/>
        <v>37.00410143550243</v>
      </c>
      <c r="AN17" s="37">
        <f>SUM(AN7:AN16)</f>
        <v>1164.6000000000004</v>
      </c>
      <c r="AO17" s="180">
        <f t="shared" si="20"/>
        <v>127.05186330070408</v>
      </c>
      <c r="AP17" s="37">
        <f>SUM(AP7:AP16)</f>
        <v>8132.8</v>
      </c>
      <c r="AQ17" s="37">
        <f>SUM(AQ7:AQ16)</f>
        <v>8132.8</v>
      </c>
      <c r="AR17" s="37">
        <f>SUM(AR7:AR16)</f>
        <v>2822.55</v>
      </c>
      <c r="AS17" s="37">
        <f>SUM(AS7:AS16)</f>
        <v>2890.4130000000005</v>
      </c>
      <c r="AT17" s="33">
        <f t="shared" si="21"/>
        <v>102.40431524685125</v>
      </c>
      <c r="AU17" s="33">
        <f t="shared" si="22"/>
        <v>35.540195258705495</v>
      </c>
      <c r="AV17" s="37">
        <f>SUM(AV7:AV16)</f>
        <v>926.9</v>
      </c>
      <c r="AW17" s="34">
        <f t="shared" si="23"/>
        <v>311.83655194735144</v>
      </c>
      <c r="AX17" s="36">
        <f>SUM(AX7:AX16)</f>
        <v>0</v>
      </c>
      <c r="AY17" s="36">
        <f>SUM(AY7:AY16)</f>
        <v>0</v>
      </c>
      <c r="AZ17" s="37">
        <f>SUM(AZ7:AZ16)</f>
        <v>0</v>
      </c>
      <c r="BA17" s="37">
        <f>SUM(BA7:BA16)</f>
        <v>0</v>
      </c>
      <c r="BB17" s="33"/>
      <c r="BC17" s="33"/>
      <c r="BD17" s="37">
        <f>SUM(BD7:BD16)</f>
        <v>0</v>
      </c>
      <c r="BE17" s="34"/>
      <c r="BF17" s="36">
        <f>SUM(BF7:BF16)</f>
        <v>0</v>
      </c>
      <c r="BG17" s="36">
        <f>SUM(BG7:BG16)</f>
        <v>0</v>
      </c>
      <c r="BH17" s="37">
        <f>SUM(BH7:BH16)</f>
        <v>0</v>
      </c>
      <c r="BI17" s="37">
        <f>SUM(BI7:BI16)</f>
        <v>0</v>
      </c>
      <c r="BJ17" s="33"/>
      <c r="BK17" s="33"/>
      <c r="BL17" s="37">
        <f>SUM(BL7:BL16)</f>
        <v>0</v>
      </c>
      <c r="BM17" s="34"/>
      <c r="BN17" s="36">
        <f>SUM(BN7:BN16)</f>
        <v>197.7</v>
      </c>
      <c r="BO17" s="36">
        <f>SUM(BO7:BO16)</f>
        <v>197.7</v>
      </c>
      <c r="BP17" s="36">
        <f>SUM(BP7:BP16)</f>
        <v>127.4</v>
      </c>
      <c r="BQ17" s="37">
        <f>SUM(BQ7:BQ16)</f>
        <v>278.051</v>
      </c>
      <c r="BR17" s="33">
        <f>BQ17/BP17*100</f>
        <v>218.25039246467816</v>
      </c>
      <c r="BS17" s="33">
        <f>BQ17/BO17*100</f>
        <v>140.64289327263532</v>
      </c>
      <c r="BT17" s="37">
        <f>SUM(BT7:BT16)</f>
        <v>243.89999999999998</v>
      </c>
      <c r="BU17" s="34">
        <f>BQ17/BT17*100</f>
        <v>114.0020500205002</v>
      </c>
      <c r="BV17" s="181">
        <f>SUM(BV7:BV16)</f>
        <v>0</v>
      </c>
      <c r="BW17" s="37">
        <f>SUM(BW7:BW16)</f>
        <v>0</v>
      </c>
      <c r="BX17" s="37">
        <f>SUM(BX7:BX16)</f>
        <v>0</v>
      </c>
      <c r="BY17" s="33" t="e">
        <f>BX17/BW17*100</f>
        <v>#DIV/0!</v>
      </c>
      <c r="BZ17" s="33" t="e">
        <f>BX17/BV17*100</f>
        <v>#DIV/0!</v>
      </c>
      <c r="CA17" s="37">
        <f>SUM(CA7:CA16)</f>
        <v>0</v>
      </c>
      <c r="CB17" s="180" t="e">
        <f>BX17/CA17*100</f>
        <v>#DIV/0!</v>
      </c>
      <c r="CC17" s="36">
        <f>SUM(CC7:CC16)</f>
        <v>1142</v>
      </c>
      <c r="CD17" s="36">
        <f>SUM(CD7:CD16)</f>
        <v>1142</v>
      </c>
      <c r="CE17" s="37">
        <f>SUM(CE7:CE16)</f>
        <v>238.5</v>
      </c>
      <c r="CF17" s="37">
        <f>SUM(CF7:CF16)</f>
        <v>282.777</v>
      </c>
      <c r="CG17" s="33">
        <f>CF17/CE17*100</f>
        <v>118.56477987421383</v>
      </c>
      <c r="CH17" s="33">
        <f>CF17/CD17*100</f>
        <v>24.76155866900175</v>
      </c>
      <c r="CI17" s="37">
        <f>SUM(CI7:CI16)</f>
        <v>66.5</v>
      </c>
      <c r="CJ17" s="34">
        <f>CF17/CI17*100</f>
        <v>425.2285714285714</v>
      </c>
      <c r="CK17" s="36">
        <f>SUM(CK7:CK16)</f>
        <v>11008</v>
      </c>
      <c r="CL17" s="36">
        <f>SUM(CL7:CL16)</f>
        <v>11008</v>
      </c>
      <c r="CM17" s="37">
        <f>SUM(CM7:CM16)</f>
        <v>3154</v>
      </c>
      <c r="CN17" s="268">
        <f>SUM(CN7:CN16)</f>
        <v>3151.6540000000005</v>
      </c>
      <c r="CO17" s="33">
        <f t="shared" si="29"/>
        <v>99.9256182625238</v>
      </c>
      <c r="CP17" s="33">
        <f t="shared" si="46"/>
        <v>28.63057776162791</v>
      </c>
      <c r="CQ17" s="37">
        <f>SUM(CQ7:CQ16)</f>
        <v>2999.8999999999996</v>
      </c>
      <c r="CR17" s="34">
        <f t="shared" si="30"/>
        <v>105.05863528784296</v>
      </c>
      <c r="CS17" s="36">
        <f>SUM(CS7:CS16)</f>
        <v>0</v>
      </c>
      <c r="CT17" s="36">
        <f>SUM(CT7:CT16)</f>
        <v>0</v>
      </c>
      <c r="CU17" s="37">
        <f>SUM(CU7:CU16)</f>
        <v>0</v>
      </c>
      <c r="CV17" s="37">
        <v>0</v>
      </c>
      <c r="CW17" s="33"/>
      <c r="CX17" s="33" t="e">
        <f>CV17/CT17*100</f>
        <v>#DIV/0!</v>
      </c>
      <c r="CY17" s="37"/>
      <c r="CZ17" s="31" t="e">
        <f>CV17/CY17*100</f>
        <v>#DIV/0!</v>
      </c>
      <c r="DA17" s="181"/>
      <c r="DB17" s="37"/>
      <c r="DC17" s="37"/>
      <c r="DD17" s="37"/>
      <c r="DE17" s="37"/>
      <c r="DF17" s="37"/>
      <c r="DG17" s="37"/>
      <c r="DH17" s="282">
        <f t="shared" si="31"/>
        <v>7176.5</v>
      </c>
      <c r="DI17" s="243">
        <f>DX17+EF17+EV17+FD17+FL17+FT17+GB17+GT17+HB17+EN17</f>
        <v>9884.789</v>
      </c>
      <c r="DJ17" s="252">
        <f>SUM(DJ7:DJ16)</f>
        <v>1759.03</v>
      </c>
      <c r="DK17" s="243">
        <f>DZ17+EH17+EX17+FF17+FN17+FV17+GD17+GV17+HD17+EP17</f>
        <v>2012.1949999999997</v>
      </c>
      <c r="DL17" s="243">
        <f>DK17/DJ17*100</f>
        <v>114.39230712381254</v>
      </c>
      <c r="DM17" s="243">
        <f>DK17/DI17*100</f>
        <v>20.35647903055897</v>
      </c>
      <c r="DN17" s="243">
        <f t="shared" si="36"/>
        <v>722.15</v>
      </c>
      <c r="DO17" s="252">
        <f t="shared" si="37"/>
        <v>278.6394793325486</v>
      </c>
      <c r="DP17" s="37"/>
      <c r="DQ17" s="33"/>
      <c r="DR17" s="33"/>
      <c r="DS17" s="33"/>
      <c r="DT17" s="33"/>
      <c r="DU17" s="33"/>
      <c r="DV17" s="38"/>
      <c r="DW17" s="275"/>
      <c r="DX17" s="36">
        <f>SUM(DX7:DX16)</f>
        <v>0</v>
      </c>
      <c r="DY17" s="37">
        <f>SUM(DY7:DY16)</f>
        <v>0</v>
      </c>
      <c r="DZ17" s="37">
        <f>SUM(DZ7:DZ16)</f>
        <v>0</v>
      </c>
      <c r="EA17" s="33"/>
      <c r="EB17" s="33"/>
      <c r="EC17" s="37">
        <f>SUM(EC7:EC16)</f>
        <v>0</v>
      </c>
      <c r="ED17" s="34"/>
      <c r="EE17" s="36">
        <f>SUM(EE7:EE16)</f>
        <v>2060.8</v>
      </c>
      <c r="EF17" s="36">
        <f>SUM(EF7:EF16)</f>
        <v>2060.8</v>
      </c>
      <c r="EG17" s="36">
        <f>SUM(EG7:EG16)</f>
        <v>360.43</v>
      </c>
      <c r="EH17" s="37">
        <f>SUM(EH7:EH16)</f>
        <v>392.408</v>
      </c>
      <c r="EI17" s="33">
        <f>EH17/EG17*100</f>
        <v>108.87218045112783</v>
      </c>
      <c r="EJ17" s="33">
        <f>EH17/EF17*100</f>
        <v>19.041537267080745</v>
      </c>
      <c r="EK17" s="190">
        <f>SUM(EK7:EK16)</f>
        <v>210.3</v>
      </c>
      <c r="EL17" s="38">
        <f>EH17/EK17*100</f>
        <v>186.59438896814075</v>
      </c>
      <c r="EM17" s="37"/>
      <c r="EN17" s="181"/>
      <c r="EO17" s="37"/>
      <c r="EP17" s="37"/>
      <c r="EQ17" s="37"/>
      <c r="ER17" s="37"/>
      <c r="ES17" s="37"/>
      <c r="ET17" s="38"/>
      <c r="EU17" s="36">
        <f>SUM(EU7:EU16)</f>
        <v>62</v>
      </c>
      <c r="EV17" s="36">
        <f>SUM(EV7:EV16)</f>
        <v>62</v>
      </c>
      <c r="EW17" s="37">
        <f>SUM(EW7:EW16)</f>
        <v>20.6</v>
      </c>
      <c r="EX17" s="37">
        <f>SUM(EX7:EX16)</f>
        <v>21.683</v>
      </c>
      <c r="EY17" s="33">
        <f>EX17/EW17*100</f>
        <v>105.25728155339804</v>
      </c>
      <c r="EZ17" s="33">
        <f>EX17/EV17*100</f>
        <v>34.97258064516129</v>
      </c>
      <c r="FA17" s="37">
        <f>SUM(FA7:FA16)</f>
        <v>39.7</v>
      </c>
      <c r="FB17" s="180">
        <f>EX17/FA17*100</f>
        <v>54.617128463476064</v>
      </c>
      <c r="FC17" s="37">
        <f>SUM(FC7:FC16)</f>
        <v>0</v>
      </c>
      <c r="FD17" s="37">
        <f>SUM(FD7:FD16)</f>
        <v>0</v>
      </c>
      <c r="FE17" s="37">
        <f>SUM(FE7:FE16)</f>
        <v>0</v>
      </c>
      <c r="FF17" s="37">
        <f>SUM(FF7:FF16)</f>
        <v>0</v>
      </c>
      <c r="FG17" s="33"/>
      <c r="FH17" s="33"/>
      <c r="FI17" s="37">
        <f>SUM(FI7:FI16)</f>
        <v>0</v>
      </c>
      <c r="FJ17" s="33"/>
      <c r="FK17" s="35"/>
      <c r="FL17" s="37">
        <f>SUM(FL7:FL16)</f>
        <v>0</v>
      </c>
      <c r="FM17" s="37">
        <f>SUM(FM7:FM16)</f>
        <v>0</v>
      </c>
      <c r="FN17" s="190">
        <f>SUM(FN7:FN16)</f>
        <v>34.947</v>
      </c>
      <c r="FO17" s="33" t="e">
        <f>FN17/FM17*100</f>
        <v>#DIV/0!</v>
      </c>
      <c r="FP17" s="33" t="e">
        <f>FN17/FL17*100</f>
        <v>#DIV/0!</v>
      </c>
      <c r="FQ17" s="190">
        <f>SUM(FQ7:FQ16)</f>
        <v>77.2</v>
      </c>
      <c r="FR17" s="281">
        <f>FN17/FQ17*100</f>
        <v>45.26813471502591</v>
      </c>
      <c r="FS17" s="36">
        <f>SUM(FS7:FS16)</f>
        <v>3053.7</v>
      </c>
      <c r="FT17" s="36">
        <f>SUM(FT7:FT16)</f>
        <v>5676.689</v>
      </c>
      <c r="FU17" s="36">
        <f>SUM(FU7:FU16)</f>
        <v>1348.6</v>
      </c>
      <c r="FV17" s="268">
        <f>SUM(FV7:FV16)</f>
        <v>1483.4299999999998</v>
      </c>
      <c r="FW17" s="33">
        <f>FV17/FU17*100</f>
        <v>109.99777547085867</v>
      </c>
      <c r="FX17" s="33">
        <f t="shared" si="50"/>
        <v>26.131958259471315</v>
      </c>
      <c r="FY17" s="37">
        <f>SUM(FY7:FY16)</f>
        <v>144.25</v>
      </c>
      <c r="FZ17" s="34">
        <f>FV17/FY17*100</f>
        <v>1028.3743500866549</v>
      </c>
      <c r="GA17" s="181">
        <f>SUM(GA7:GA16)</f>
        <v>2000</v>
      </c>
      <c r="GB17" s="181">
        <f>SUM(GB7:GB16)</f>
        <v>2070.9</v>
      </c>
      <c r="GC17" s="37">
        <f>SUM(GC7:GC16)</f>
        <v>15</v>
      </c>
      <c r="GD17" s="37">
        <f>SUM(GD7:GD16)</f>
        <v>65.3</v>
      </c>
      <c r="GE17" s="3">
        <f>GD17/GC17*100</f>
        <v>435.33333333333337</v>
      </c>
      <c r="GF17" s="33">
        <f>GD17/GB17*100</f>
        <v>3.1532184074556957</v>
      </c>
      <c r="GG17" s="37">
        <f>SUM(GG7:GG16)</f>
        <v>175.6</v>
      </c>
      <c r="GH17" s="31">
        <f>GD17/GG17*100</f>
        <v>37.18678815489749</v>
      </c>
      <c r="GI17" s="33"/>
      <c r="GJ17" s="33"/>
      <c r="GK17" s="33"/>
      <c r="GL17" s="33"/>
      <c r="GM17" s="37"/>
      <c r="GN17" s="39"/>
      <c r="GO17" s="39"/>
      <c r="GP17" s="39"/>
      <c r="GQ17" s="40"/>
      <c r="GR17" s="41"/>
      <c r="GS17" s="181">
        <f>SUM(GS7:GS16)</f>
        <v>0</v>
      </c>
      <c r="GT17" s="181">
        <f>SUM(GT7:GT16)</f>
        <v>0</v>
      </c>
      <c r="GU17" s="37">
        <f>SUM(GU7:GU16)</f>
        <v>0</v>
      </c>
      <c r="GV17" s="37">
        <f>SUM(GV7:GV16)</f>
        <v>0</v>
      </c>
      <c r="GW17" s="33" t="e">
        <f>GV17/GU17*100</f>
        <v>#DIV/0!</v>
      </c>
      <c r="GX17" s="33" t="e">
        <f>GV17/GT17*100</f>
        <v>#DIV/0!</v>
      </c>
      <c r="GY17" s="37">
        <f>SUM(GY7:GY16)</f>
        <v>0</v>
      </c>
      <c r="GZ17" s="37" t="e">
        <f>GV17/GY17*100</f>
        <v>#DIV/0!</v>
      </c>
      <c r="HA17" s="37"/>
      <c r="HB17" s="37">
        <f>SUM(HB7:HB16)</f>
        <v>14.4</v>
      </c>
      <c r="HC17" s="37">
        <f>SUM(HC7:HC16)</f>
        <v>14.4</v>
      </c>
      <c r="HD17" s="37">
        <f>SUM(HD7:HD16)</f>
        <v>14.427</v>
      </c>
      <c r="HE17" s="33">
        <f>HD17/HC17*100</f>
        <v>100.18749999999999</v>
      </c>
      <c r="HF17" s="33">
        <f>HD17/HB17*100</f>
        <v>100.18749999999999</v>
      </c>
      <c r="HG17" s="37">
        <f>SUM(HG7:HG16)</f>
        <v>75.1</v>
      </c>
      <c r="HH17" s="37"/>
      <c r="HI17" s="35"/>
      <c r="HJ17" s="33"/>
      <c r="HK17" s="33"/>
      <c r="HL17" s="42"/>
      <c r="HM17" s="43"/>
      <c r="HN17" s="36">
        <f>SUM(HN7:HN16)</f>
        <v>51769.056</v>
      </c>
      <c r="HO17" s="36">
        <f>SUM(HO7:HO16)</f>
        <v>120586.114</v>
      </c>
      <c r="HP17" s="37">
        <f>SUM(HP7:HP16)</f>
        <v>14913.345000000001</v>
      </c>
      <c r="HQ17" s="37">
        <f>SUM(HQ7:HQ16)</f>
        <v>14913.35</v>
      </c>
      <c r="HR17" s="33">
        <f t="shared" si="38"/>
        <v>100.00003352701891</v>
      </c>
      <c r="HS17" s="33">
        <f t="shared" si="48"/>
        <v>12.367385850082208</v>
      </c>
      <c r="HT17" s="37">
        <f>SUM(HT7:HT16)</f>
        <v>41032.1</v>
      </c>
      <c r="HU17" s="34">
        <f t="shared" si="39"/>
        <v>36.34556846956408</v>
      </c>
      <c r="HV17" s="182"/>
    </row>
    <row r="18" spans="1:230" s="347" customFormat="1" ht="17.25" customHeight="1" thickBot="1">
      <c r="A18" s="323">
        <v>12</v>
      </c>
      <c r="B18" s="324" t="s">
        <v>42</v>
      </c>
      <c r="C18" s="325">
        <f t="shared" si="0"/>
        <v>77900.284</v>
      </c>
      <c r="D18" s="373">
        <f t="shared" si="1"/>
        <v>157064.10700000002</v>
      </c>
      <c r="E18" s="235">
        <f t="shared" si="2"/>
        <v>26856.663</v>
      </c>
      <c r="F18" s="259">
        <f t="shared" si="3"/>
        <v>27333.502</v>
      </c>
      <c r="G18" s="259">
        <f t="shared" si="4"/>
        <v>101.77549608452846</v>
      </c>
      <c r="H18" s="259">
        <f t="shared" si="40"/>
        <v>17.4027679029175</v>
      </c>
      <c r="I18" s="259">
        <f t="shared" si="5"/>
        <v>27869.000000000004</v>
      </c>
      <c r="J18" s="326">
        <f t="shared" si="6"/>
        <v>98.07851734902579</v>
      </c>
      <c r="K18" s="282">
        <f t="shared" si="41"/>
        <v>62574.899999999994</v>
      </c>
      <c r="L18" s="374">
        <f t="shared" si="7"/>
        <v>63475</v>
      </c>
      <c r="M18" s="235">
        <f t="shared" si="8"/>
        <v>19450.9</v>
      </c>
      <c r="N18" s="259">
        <f t="shared" si="9"/>
        <v>19927.739</v>
      </c>
      <c r="O18" s="259">
        <f t="shared" si="10"/>
        <v>102.45150095882454</v>
      </c>
      <c r="P18" s="259">
        <f t="shared" si="42"/>
        <v>31.394626230799528</v>
      </c>
      <c r="Q18" s="259">
        <f t="shared" si="11"/>
        <v>20530.300000000003</v>
      </c>
      <c r="R18" s="285">
        <f t="shared" si="12"/>
        <v>97.06501609815736</v>
      </c>
      <c r="S18" s="297">
        <f t="shared" si="43"/>
        <v>53284.6</v>
      </c>
      <c r="T18" s="356">
        <f t="shared" si="13"/>
        <v>53284.6</v>
      </c>
      <c r="U18" s="235">
        <f t="shared" si="14"/>
        <v>15446.4</v>
      </c>
      <c r="V18" s="238">
        <f t="shared" si="15"/>
        <v>15818.607</v>
      </c>
      <c r="W18" s="238">
        <f t="shared" si="16"/>
        <v>102.40966827221878</v>
      </c>
      <c r="X18" s="238">
        <f t="shared" si="44"/>
        <v>29.68701463462239</v>
      </c>
      <c r="Y18" s="238">
        <f t="shared" si="17"/>
        <v>14688.300000000001</v>
      </c>
      <c r="Z18" s="266">
        <f t="shared" si="18"/>
        <v>107.69528808643614</v>
      </c>
      <c r="AA18" s="327"/>
      <c r="AB18" s="259"/>
      <c r="AC18" s="259"/>
      <c r="AD18" s="259"/>
      <c r="AE18" s="259"/>
      <c r="AF18" s="259"/>
      <c r="AG18" s="328"/>
      <c r="AH18" s="329">
        <v>31983.5</v>
      </c>
      <c r="AI18" s="329">
        <v>31983.5</v>
      </c>
      <c r="AJ18" s="329">
        <v>9512</v>
      </c>
      <c r="AK18" s="259">
        <v>9873.97</v>
      </c>
      <c r="AL18" s="259">
        <f t="shared" si="19"/>
        <v>103.80540370058873</v>
      </c>
      <c r="AM18" s="259">
        <f t="shared" si="45"/>
        <v>30.872074663498367</v>
      </c>
      <c r="AN18" s="259">
        <v>8816.1</v>
      </c>
      <c r="AO18" s="326">
        <f t="shared" si="20"/>
        <v>111.9992967411894</v>
      </c>
      <c r="AP18" s="282">
        <v>3324.1</v>
      </c>
      <c r="AQ18" s="282">
        <v>3324.1</v>
      </c>
      <c r="AR18" s="282">
        <v>1192.4</v>
      </c>
      <c r="AS18" s="259">
        <v>1181.388</v>
      </c>
      <c r="AT18" s="259">
        <f t="shared" si="21"/>
        <v>99.07648440120764</v>
      </c>
      <c r="AU18" s="259">
        <f t="shared" si="22"/>
        <v>35.540086038326166</v>
      </c>
      <c r="AV18" s="259">
        <v>613</v>
      </c>
      <c r="AW18" s="285">
        <f t="shared" si="23"/>
        <v>192.72234910277325</v>
      </c>
      <c r="AX18" s="329"/>
      <c r="AY18" s="329"/>
      <c r="AZ18" s="330"/>
      <c r="BA18" s="330"/>
      <c r="BB18" s="330"/>
      <c r="BC18" s="330"/>
      <c r="BD18" s="330"/>
      <c r="BE18" s="331"/>
      <c r="BF18" s="329"/>
      <c r="BG18" s="329"/>
      <c r="BH18" s="330"/>
      <c r="BI18" s="330"/>
      <c r="BJ18" s="330"/>
      <c r="BK18" s="330"/>
      <c r="BL18" s="330"/>
      <c r="BM18" s="331"/>
      <c r="BN18" s="329">
        <v>287</v>
      </c>
      <c r="BO18" s="329">
        <v>287</v>
      </c>
      <c r="BP18" s="329">
        <v>0</v>
      </c>
      <c r="BQ18" s="259">
        <v>0</v>
      </c>
      <c r="BR18" s="259" t="e">
        <f>BQ18/BP18*100</f>
        <v>#DIV/0!</v>
      </c>
      <c r="BS18" s="282">
        <f>BQ18/BO18*100</f>
        <v>0</v>
      </c>
      <c r="BT18" s="259">
        <v>333.6</v>
      </c>
      <c r="BU18" s="283">
        <f>BQ18/BT18*100</f>
        <v>0</v>
      </c>
      <c r="BV18" s="327"/>
      <c r="BW18" s="259"/>
      <c r="BX18" s="259"/>
      <c r="BY18" s="259"/>
      <c r="BZ18" s="259"/>
      <c r="CA18" s="259"/>
      <c r="CB18" s="328"/>
      <c r="CC18" s="329">
        <v>5618</v>
      </c>
      <c r="CD18" s="329">
        <v>5618</v>
      </c>
      <c r="CE18" s="259">
        <v>614</v>
      </c>
      <c r="CF18" s="259">
        <v>625.311</v>
      </c>
      <c r="CG18" s="332">
        <f>CF18/CE18*100</f>
        <v>101.84218241042346</v>
      </c>
      <c r="CH18" s="259">
        <f>CF18/CD18*100</f>
        <v>11.130491278034889</v>
      </c>
      <c r="CI18" s="259">
        <v>307.5</v>
      </c>
      <c r="CJ18" s="331">
        <f>CF18/CI18*100</f>
        <v>203.35317073170734</v>
      </c>
      <c r="CK18" s="329">
        <v>12072</v>
      </c>
      <c r="CL18" s="329">
        <v>12072</v>
      </c>
      <c r="CM18" s="329">
        <v>4128</v>
      </c>
      <c r="CN18" s="259">
        <v>4137.938</v>
      </c>
      <c r="CO18" s="259">
        <f t="shared" si="29"/>
        <v>100.240746124031</v>
      </c>
      <c r="CP18" s="259">
        <f t="shared" si="46"/>
        <v>34.27715374420146</v>
      </c>
      <c r="CQ18" s="259">
        <v>4618.1</v>
      </c>
      <c r="CR18" s="331">
        <f t="shared" si="30"/>
        <v>89.60260713280353</v>
      </c>
      <c r="CS18" s="329"/>
      <c r="CT18" s="329"/>
      <c r="CU18" s="259"/>
      <c r="CV18" s="259"/>
      <c r="CW18" s="259"/>
      <c r="CX18" s="259"/>
      <c r="CY18" s="259"/>
      <c r="CZ18" s="331"/>
      <c r="DA18" s="333"/>
      <c r="DB18" s="330"/>
      <c r="DC18" s="330"/>
      <c r="DD18" s="259"/>
      <c r="DE18" s="259"/>
      <c r="DF18" s="330"/>
      <c r="DG18" s="328"/>
      <c r="DH18" s="282">
        <f t="shared" si="31"/>
        <v>9290.3</v>
      </c>
      <c r="DI18" s="259">
        <f>DX18+EF18+EV18+FD18+FL18+FT18+GB18+GT18+HB18+EN18</f>
        <v>10190.4</v>
      </c>
      <c r="DJ18" s="259">
        <f>DY18+EG18+EW18+FE18+FM18+FU18+GC18+GU18+HC18+EO18</f>
        <v>4004.5</v>
      </c>
      <c r="DK18" s="259">
        <f>DZ18+EH18+EX18+FF18+FN18+FV18+GD18+GV18+HD18+EP18</f>
        <v>4109.1320000000005</v>
      </c>
      <c r="DL18" s="259">
        <f>DK18/DJ18*100</f>
        <v>102.61286053190162</v>
      </c>
      <c r="DM18" s="259">
        <f t="shared" si="47"/>
        <v>40.323559428481715</v>
      </c>
      <c r="DN18" s="259">
        <f t="shared" si="36"/>
        <v>5842</v>
      </c>
      <c r="DO18" s="263">
        <f t="shared" si="37"/>
        <v>70.33776104073948</v>
      </c>
      <c r="DP18" s="333"/>
      <c r="DQ18" s="259"/>
      <c r="DR18" s="259"/>
      <c r="DS18" s="259"/>
      <c r="DT18" s="259"/>
      <c r="DU18" s="259"/>
      <c r="DV18" s="328"/>
      <c r="DW18" s="334"/>
      <c r="DX18" s="329"/>
      <c r="DY18" s="330"/>
      <c r="DZ18" s="330"/>
      <c r="EA18" s="330"/>
      <c r="EB18" s="330"/>
      <c r="EC18" s="330"/>
      <c r="ED18" s="331"/>
      <c r="EE18" s="329">
        <v>9000</v>
      </c>
      <c r="EF18" s="329">
        <v>9000</v>
      </c>
      <c r="EG18" s="329">
        <v>3323</v>
      </c>
      <c r="EH18" s="259">
        <v>3326.041</v>
      </c>
      <c r="EI18" s="259">
        <f>EH18/EG18*100</f>
        <v>100.0915136924466</v>
      </c>
      <c r="EJ18" s="259">
        <f>EH18/EF18*100</f>
        <v>36.95601111111112</v>
      </c>
      <c r="EK18" s="259">
        <v>2223.7</v>
      </c>
      <c r="EL18" s="328">
        <f>EH18/EK18*100</f>
        <v>149.5723793677205</v>
      </c>
      <c r="EM18" s="335">
        <v>0</v>
      </c>
      <c r="EN18" s="333"/>
      <c r="EO18" s="330"/>
      <c r="EP18" s="330">
        <v>0</v>
      </c>
      <c r="EQ18" s="259" t="e">
        <f>EP18/EO18*100</f>
        <v>#DIV/0!</v>
      </c>
      <c r="ER18" s="259" t="e">
        <f>EP18/EN18*100</f>
        <v>#DIV/0!</v>
      </c>
      <c r="ES18" s="336"/>
      <c r="ET18" s="328"/>
      <c r="EU18" s="329">
        <v>190.3</v>
      </c>
      <c r="EV18" s="329">
        <v>190.3</v>
      </c>
      <c r="EW18" s="329">
        <v>61.7</v>
      </c>
      <c r="EX18" s="259">
        <v>62.35</v>
      </c>
      <c r="EY18" s="259">
        <f>EX18/EW18*100</f>
        <v>101.05348460291734</v>
      </c>
      <c r="EZ18" s="259">
        <f>EX18/EV18*100</f>
        <v>32.76405675249606</v>
      </c>
      <c r="FA18" s="259">
        <v>1084.9</v>
      </c>
      <c r="FB18" s="328">
        <f>EX18/FA18*100</f>
        <v>5.747073462991981</v>
      </c>
      <c r="FC18" s="335"/>
      <c r="FD18" s="335"/>
      <c r="FE18" s="330"/>
      <c r="FF18" s="330"/>
      <c r="FG18" s="330"/>
      <c r="FH18" s="330"/>
      <c r="FI18" s="330"/>
      <c r="FJ18" s="331"/>
      <c r="FK18" s="334"/>
      <c r="FL18" s="329"/>
      <c r="FM18" s="259"/>
      <c r="FN18" s="259">
        <v>25.8</v>
      </c>
      <c r="FO18" s="259"/>
      <c r="FP18" s="282" t="e">
        <f>FN18/FL18*100</f>
        <v>#DIV/0!</v>
      </c>
      <c r="FQ18" s="259">
        <v>113.2</v>
      </c>
      <c r="FR18" s="337">
        <f>FN18/FQ18*100</f>
        <v>22.791519434628977</v>
      </c>
      <c r="FS18" s="338"/>
      <c r="FT18" s="338">
        <v>0</v>
      </c>
      <c r="FU18" s="338"/>
      <c r="FV18" s="339"/>
      <c r="FW18" s="282" t="e">
        <f>FV18/FU18*100</f>
        <v>#DIV/0!</v>
      </c>
      <c r="FX18" s="282" t="e">
        <f t="shared" si="50"/>
        <v>#DIV/0!</v>
      </c>
      <c r="FY18" s="339"/>
      <c r="FZ18" s="263" t="e">
        <f>FV18/FY18*100</f>
        <v>#DIV/0!</v>
      </c>
      <c r="GA18" s="333">
        <v>100</v>
      </c>
      <c r="GB18" s="333">
        <v>600</v>
      </c>
      <c r="GC18" s="340">
        <v>600</v>
      </c>
      <c r="GD18" s="339">
        <v>658.053</v>
      </c>
      <c r="GE18" s="282">
        <f>GD18/GC18*100</f>
        <v>109.6755</v>
      </c>
      <c r="GF18" s="259">
        <f>GD18/GB18*100</f>
        <v>109.6755</v>
      </c>
      <c r="GG18" s="339">
        <v>1550.6</v>
      </c>
      <c r="GH18" s="331">
        <f>GD18/GG18*100</f>
        <v>42.43860441119567</v>
      </c>
      <c r="GI18" s="327"/>
      <c r="GJ18" s="259"/>
      <c r="GK18" s="259"/>
      <c r="GL18" s="259"/>
      <c r="GM18" s="330"/>
      <c r="GN18" s="340"/>
      <c r="GO18" s="340"/>
      <c r="GP18" s="340"/>
      <c r="GQ18" s="339"/>
      <c r="GR18" s="341"/>
      <c r="GS18" s="342"/>
      <c r="GT18" s="342">
        <v>400.1</v>
      </c>
      <c r="GU18" s="342">
        <v>19.8</v>
      </c>
      <c r="GV18" s="343">
        <v>29.446</v>
      </c>
      <c r="GW18" s="282">
        <f>GV18/GU18*100</f>
        <v>148.7171717171717</v>
      </c>
      <c r="GX18" s="282">
        <f>GV18/GT18*100</f>
        <v>7.3596600849787555</v>
      </c>
      <c r="GY18" s="339">
        <v>858</v>
      </c>
      <c r="GZ18" s="335">
        <f>GV18/GY18*100</f>
        <v>3.431934731934732</v>
      </c>
      <c r="HA18" s="335"/>
      <c r="HB18" s="343"/>
      <c r="HC18" s="344"/>
      <c r="HD18" s="343">
        <v>7.442</v>
      </c>
      <c r="HE18" s="282" t="e">
        <f>HD18/HC18*100</f>
        <v>#DIV/0!</v>
      </c>
      <c r="HF18" s="282" t="e">
        <f>HD18/HB18*100</f>
        <v>#DIV/0!</v>
      </c>
      <c r="HG18" s="339">
        <v>11.6</v>
      </c>
      <c r="HH18" s="335">
        <f>HD18/HG18*100</f>
        <v>64.15517241379311</v>
      </c>
      <c r="HI18" s="327"/>
      <c r="HJ18" s="259"/>
      <c r="HK18" s="259"/>
      <c r="HL18" s="259"/>
      <c r="HM18" s="328"/>
      <c r="HN18" s="334">
        <v>15325.384</v>
      </c>
      <c r="HO18" s="329">
        <v>93589.107</v>
      </c>
      <c r="HP18" s="329">
        <v>7405.763</v>
      </c>
      <c r="HQ18" s="259">
        <v>7405.763</v>
      </c>
      <c r="HR18" s="259">
        <f>HQ18/HP18*100</f>
        <v>100</v>
      </c>
      <c r="HS18" s="259">
        <f>HQ18/HO18*100</f>
        <v>7.913060865085505</v>
      </c>
      <c r="HT18" s="259">
        <v>7338.7</v>
      </c>
      <c r="HU18" s="345">
        <f t="shared" si="39"/>
        <v>100.91382669955169</v>
      </c>
      <c r="HV18" s="346"/>
    </row>
    <row r="19" spans="1:229" s="265" customFormat="1" ht="24.75" customHeight="1" thickBot="1">
      <c r="A19" s="240">
        <v>13</v>
      </c>
      <c r="B19" s="241" t="s">
        <v>43</v>
      </c>
      <c r="C19" s="242"/>
      <c r="D19" s="375">
        <f t="shared" si="1"/>
        <v>820568.752</v>
      </c>
      <c r="E19" s="237">
        <f t="shared" si="2"/>
        <v>258059.52000000002</v>
      </c>
      <c r="F19" s="243">
        <f t="shared" si="3"/>
        <v>258225.68899999998</v>
      </c>
      <c r="G19" s="243">
        <f t="shared" si="4"/>
        <v>100.06439173412396</v>
      </c>
      <c r="H19" s="243">
        <f t="shared" si="40"/>
        <v>31.46911070773994</v>
      </c>
      <c r="I19" s="243">
        <f t="shared" si="5"/>
        <v>280143.7</v>
      </c>
      <c r="J19" s="244">
        <f t="shared" si="6"/>
        <v>92.17615423798571</v>
      </c>
      <c r="K19" s="282">
        <f t="shared" si="41"/>
        <v>174806.09999999998</v>
      </c>
      <c r="L19" s="376">
        <f t="shared" si="7"/>
        <v>174806.09999999998</v>
      </c>
      <c r="M19" s="237">
        <f t="shared" si="8"/>
        <v>59060.70000000001</v>
      </c>
      <c r="N19" s="243">
        <f t="shared" si="9"/>
        <v>59227.68899999999</v>
      </c>
      <c r="O19" s="243">
        <f t="shared" si="10"/>
        <v>100.28274131529085</v>
      </c>
      <c r="P19" s="243">
        <f t="shared" si="42"/>
        <v>33.88193489815286</v>
      </c>
      <c r="Q19" s="243">
        <f t="shared" si="11"/>
        <v>52375.9</v>
      </c>
      <c r="R19" s="245">
        <f t="shared" si="12"/>
        <v>113.08194990444076</v>
      </c>
      <c r="S19" s="297">
        <f t="shared" si="43"/>
        <v>146230.69999999998</v>
      </c>
      <c r="T19" s="353">
        <f t="shared" si="13"/>
        <v>146230.69999999998</v>
      </c>
      <c r="U19" s="237">
        <f t="shared" si="14"/>
        <v>49938.80000000001</v>
      </c>
      <c r="V19" s="237">
        <f t="shared" si="15"/>
        <v>49939.49199999999</v>
      </c>
      <c r="W19" s="237">
        <f t="shared" si="16"/>
        <v>100.00138569609199</v>
      </c>
      <c r="X19" s="237">
        <f t="shared" si="44"/>
        <v>34.15116798319367</v>
      </c>
      <c r="Y19" s="237">
        <f t="shared" si="17"/>
        <v>44750</v>
      </c>
      <c r="Z19" s="355">
        <f t="shared" si="18"/>
        <v>111.59663016759775</v>
      </c>
      <c r="AA19" s="246"/>
      <c r="AB19" s="247">
        <v>0</v>
      </c>
      <c r="AC19" s="247">
        <v>0</v>
      </c>
      <c r="AD19" s="243">
        <v>0</v>
      </c>
      <c r="AE19" s="243"/>
      <c r="AF19" s="247"/>
      <c r="AG19" s="244"/>
      <c r="AH19" s="242">
        <v>120477.4</v>
      </c>
      <c r="AI19" s="242">
        <v>120477.4</v>
      </c>
      <c r="AJ19" s="242">
        <v>40744.3</v>
      </c>
      <c r="AK19" s="248">
        <v>40728.172</v>
      </c>
      <c r="AL19" s="243">
        <f t="shared" si="19"/>
        <v>99.9604165490633</v>
      </c>
      <c r="AM19" s="243">
        <f t="shared" si="45"/>
        <v>33.80565317644637</v>
      </c>
      <c r="AN19" s="248">
        <v>34029.3</v>
      </c>
      <c r="AO19" s="244">
        <f t="shared" si="20"/>
        <v>119.68560035028635</v>
      </c>
      <c r="AP19" s="243">
        <v>2940.5</v>
      </c>
      <c r="AQ19" s="243">
        <v>2940.5</v>
      </c>
      <c r="AR19" s="243">
        <v>1044.4</v>
      </c>
      <c r="AS19" s="248">
        <v>1045.083</v>
      </c>
      <c r="AT19" s="243">
        <f>AS19/AR19*100</f>
        <v>100.06539639984679</v>
      </c>
      <c r="AU19" s="243">
        <f>AS19/AQ19*100</f>
        <v>35.54099642917871</v>
      </c>
      <c r="AV19" s="248">
        <v>999.2</v>
      </c>
      <c r="AW19" s="245">
        <f t="shared" si="23"/>
        <v>104.59197357886309</v>
      </c>
      <c r="AX19" s="248">
        <v>391</v>
      </c>
      <c r="AY19" s="248">
        <v>391</v>
      </c>
      <c r="AZ19" s="248">
        <v>97.7</v>
      </c>
      <c r="BA19" s="248">
        <v>97.706</v>
      </c>
      <c r="BB19" s="243">
        <f>BA19/AZ19*100</f>
        <v>100.00614124872058</v>
      </c>
      <c r="BC19" s="249">
        <f>BA19/AY19*100</f>
        <v>24.988746803069052</v>
      </c>
      <c r="BD19" s="247">
        <v>78</v>
      </c>
      <c r="BE19" s="245">
        <f>BA19/BD19*100</f>
        <v>125.26410256410256</v>
      </c>
      <c r="BF19" s="242">
        <v>16137</v>
      </c>
      <c r="BG19" s="242">
        <v>16137</v>
      </c>
      <c r="BH19" s="248">
        <v>6203.3</v>
      </c>
      <c r="BI19" s="248">
        <v>6203.983</v>
      </c>
      <c r="BJ19" s="243">
        <f>BI19/BH19*100</f>
        <v>100.01101026872794</v>
      </c>
      <c r="BK19" s="243">
        <f>BI19/BG19*100</f>
        <v>38.445702423003034</v>
      </c>
      <c r="BL19" s="248">
        <v>7208.8</v>
      </c>
      <c r="BM19" s="245">
        <f>BI19/BL19*100</f>
        <v>86.06124458994562</v>
      </c>
      <c r="BN19" s="242">
        <v>748.3</v>
      </c>
      <c r="BO19" s="242">
        <v>748.3</v>
      </c>
      <c r="BP19" s="242">
        <v>648.8</v>
      </c>
      <c r="BQ19" s="248">
        <v>648.789</v>
      </c>
      <c r="BR19" s="243">
        <f>BQ19/BP19*100</f>
        <v>99.99830456226881</v>
      </c>
      <c r="BS19" s="243">
        <f>BQ19/BO19*100</f>
        <v>86.70172390752371</v>
      </c>
      <c r="BT19" s="248">
        <v>902.7</v>
      </c>
      <c r="BU19" s="245">
        <f>BQ19/BT19*100</f>
        <v>71.8720505151213</v>
      </c>
      <c r="BV19" s="246"/>
      <c r="BW19" s="247"/>
      <c r="BX19" s="247"/>
      <c r="BY19" s="243" t="e">
        <f>BX19/BW19*100</f>
        <v>#DIV/0!</v>
      </c>
      <c r="BZ19" s="243" t="e">
        <f>BX19/BV19*100</f>
        <v>#DIV/0!</v>
      </c>
      <c r="CA19" s="247"/>
      <c r="CB19" s="244" t="e">
        <f>BX19/CA19*100</f>
        <v>#DIV/0!</v>
      </c>
      <c r="CC19" s="242"/>
      <c r="CD19" s="242"/>
      <c r="CE19" s="247"/>
      <c r="CF19" s="247"/>
      <c r="CG19" s="243"/>
      <c r="CH19" s="243"/>
      <c r="CI19" s="247"/>
      <c r="CJ19" s="250"/>
      <c r="CK19" s="251"/>
      <c r="CL19" s="251"/>
      <c r="CM19" s="252"/>
      <c r="CN19" s="247"/>
      <c r="CO19" s="247"/>
      <c r="CP19" s="243"/>
      <c r="CQ19" s="247"/>
      <c r="CR19" s="250"/>
      <c r="CS19" s="251">
        <v>5536.5</v>
      </c>
      <c r="CT19" s="251">
        <v>5536.5</v>
      </c>
      <c r="CU19" s="251">
        <v>1200.3</v>
      </c>
      <c r="CV19" s="248">
        <v>1215.759</v>
      </c>
      <c r="CW19" s="243">
        <f>CV19/CU19*100</f>
        <v>101.28792801799551</v>
      </c>
      <c r="CX19" s="243">
        <f>CV19/CT19*100</f>
        <v>21.958981305879167</v>
      </c>
      <c r="CY19" s="248">
        <v>1532</v>
      </c>
      <c r="CZ19" s="253">
        <f>CV19/CY19*100</f>
        <v>79.35763707571802</v>
      </c>
      <c r="DA19" s="254"/>
      <c r="DB19" s="247"/>
      <c r="DC19" s="247"/>
      <c r="DD19" s="243"/>
      <c r="DE19" s="243"/>
      <c r="DF19" s="255"/>
      <c r="DG19" s="256" t="e">
        <f>DC19/DF19*100</f>
        <v>#DIV/0!</v>
      </c>
      <c r="DH19" s="282">
        <f t="shared" si="31"/>
        <v>28575.399999999998</v>
      </c>
      <c r="DI19" s="243">
        <f>DX19+EF19+EV19+FD19+FL19+FT19+GB19+GT19+HB19+EN19</f>
        <v>28575.399999999998</v>
      </c>
      <c r="DJ19" s="243">
        <f>DY19+EG19+EW19+FE19+FM19+FU19+GC19+GU19+HC19+EO19</f>
        <v>9121.9</v>
      </c>
      <c r="DK19" s="243">
        <f>DZ19+EH19+EX19+FF19+FN19+FV19+GD19+GV19+HD19+EP19</f>
        <v>9288.197</v>
      </c>
      <c r="DL19" s="243">
        <f>DK19/DJ19*100</f>
        <v>101.82305221499908</v>
      </c>
      <c r="DM19" s="243">
        <f t="shared" si="47"/>
        <v>32.504171420172604</v>
      </c>
      <c r="DN19" s="243">
        <f t="shared" si="36"/>
        <v>7625.9</v>
      </c>
      <c r="DO19" s="263">
        <f t="shared" si="37"/>
        <v>121.79804350961854</v>
      </c>
      <c r="DP19" s="254"/>
      <c r="DQ19" s="247"/>
      <c r="DR19" s="247"/>
      <c r="DS19" s="247"/>
      <c r="DT19" s="247"/>
      <c r="DU19" s="247"/>
      <c r="DV19" s="257"/>
      <c r="DW19" s="273"/>
      <c r="DX19" s="258">
        <v>0</v>
      </c>
      <c r="DY19" s="258">
        <v>0</v>
      </c>
      <c r="DZ19" s="247">
        <v>0.878</v>
      </c>
      <c r="EA19" s="259" t="e">
        <f>DZ19/DY19*100</f>
        <v>#DIV/0!</v>
      </c>
      <c r="EB19" s="243" t="e">
        <f>DZ19/DX19*100</f>
        <v>#DIV/0!</v>
      </c>
      <c r="EC19" s="247">
        <v>0</v>
      </c>
      <c r="ED19" s="260" t="e">
        <f>DZ19/EC19*100</f>
        <v>#DIV/0!</v>
      </c>
      <c r="EE19" s="261">
        <v>17745.1</v>
      </c>
      <c r="EF19" s="261">
        <v>17745.1</v>
      </c>
      <c r="EG19" s="261">
        <v>5980.8</v>
      </c>
      <c r="EH19" s="248">
        <v>5981.309</v>
      </c>
      <c r="EI19" s="243">
        <f>EH19/EG19*100</f>
        <v>100.0085105671482</v>
      </c>
      <c r="EJ19" s="243">
        <f>EH19/EF19*100</f>
        <v>33.70682047438448</v>
      </c>
      <c r="EK19" s="248">
        <v>4369.3</v>
      </c>
      <c r="EL19" s="256">
        <f>EH19/EK19*100</f>
        <v>136.893987595267</v>
      </c>
      <c r="EM19" s="252"/>
      <c r="EN19" s="254"/>
      <c r="EO19" s="247"/>
      <c r="EP19" s="247"/>
      <c r="EQ19" s="243"/>
      <c r="ER19" s="243"/>
      <c r="ES19" s="247"/>
      <c r="ET19" s="256"/>
      <c r="EU19" s="261">
        <v>646.3</v>
      </c>
      <c r="EV19" s="261">
        <v>646.3</v>
      </c>
      <c r="EW19" s="261">
        <v>160.7</v>
      </c>
      <c r="EX19" s="248">
        <v>160.71</v>
      </c>
      <c r="EY19" s="243">
        <f>EX19/EW19*100</f>
        <v>100.00622277535783</v>
      </c>
      <c r="EZ19" s="243">
        <f>EX19/EV19*100</f>
        <v>24.866161225437107</v>
      </c>
      <c r="FA19" s="348">
        <v>9.4</v>
      </c>
      <c r="FB19" s="256">
        <f>EX19/FA19*100</f>
        <v>1709.6808510638298</v>
      </c>
      <c r="FC19" s="252">
        <v>1500</v>
      </c>
      <c r="FD19" s="252">
        <v>1500</v>
      </c>
      <c r="FE19" s="247">
        <v>234.9</v>
      </c>
      <c r="FF19" s="248">
        <v>235.111</v>
      </c>
      <c r="FG19" s="243">
        <f>FF19/FE19*100</f>
        <v>100.08982545764154</v>
      </c>
      <c r="FH19" s="243">
        <f>FF19/FD19*100</f>
        <v>15.674066666666667</v>
      </c>
      <c r="FI19" s="248">
        <v>180.3</v>
      </c>
      <c r="FJ19" s="253">
        <f>FF19/FI19*100</f>
        <v>130.39988907376593</v>
      </c>
      <c r="FK19" s="276"/>
      <c r="FL19" s="261"/>
      <c r="FM19" s="252"/>
      <c r="FN19" s="248">
        <v>164.497</v>
      </c>
      <c r="FO19" s="243"/>
      <c r="FP19" s="243" t="e">
        <f>FN19/FL19*100</f>
        <v>#DIV/0!</v>
      </c>
      <c r="FQ19" s="247">
        <v>22.4</v>
      </c>
      <c r="FR19" s="337">
        <f>FN19/FQ19*100</f>
        <v>734.3616071428572</v>
      </c>
      <c r="FS19" s="262">
        <v>5000</v>
      </c>
      <c r="FT19" s="262">
        <v>3100</v>
      </c>
      <c r="FU19" s="262">
        <v>0</v>
      </c>
      <c r="FV19" s="248">
        <v>0</v>
      </c>
      <c r="FW19" s="243" t="e">
        <f>FV19/FU19*100</f>
        <v>#DIV/0!</v>
      </c>
      <c r="FX19" s="243">
        <f t="shared" si="50"/>
        <v>0</v>
      </c>
      <c r="FY19" s="248"/>
      <c r="FZ19" s="263" t="e">
        <f>FV19/FY19*100</f>
        <v>#DIV/0!</v>
      </c>
      <c r="GA19" s="254">
        <v>123</v>
      </c>
      <c r="GB19" s="254">
        <v>2023</v>
      </c>
      <c r="GC19" s="247">
        <v>1746.1</v>
      </c>
      <c r="GD19" s="248">
        <v>1746.181</v>
      </c>
      <c r="GE19" s="243">
        <f>GD19/GC19*100</f>
        <v>100.0046389095699</v>
      </c>
      <c r="GF19" s="243">
        <f>GD19/GB19*100</f>
        <v>86.31641127039052</v>
      </c>
      <c r="GG19" s="248">
        <v>2142.6</v>
      </c>
      <c r="GH19" s="253">
        <f>GD19/GG19*100</f>
        <v>81.49822645384114</v>
      </c>
      <c r="GI19" s="264"/>
      <c r="GJ19" s="247"/>
      <c r="GK19" s="247"/>
      <c r="GL19" s="247"/>
      <c r="GM19" s="247"/>
      <c r="GN19" s="247"/>
      <c r="GO19" s="247"/>
      <c r="GP19" s="247"/>
      <c r="GQ19" s="247"/>
      <c r="GR19" s="257"/>
      <c r="GS19" s="264">
        <v>3561</v>
      </c>
      <c r="GT19" s="264">
        <v>3561</v>
      </c>
      <c r="GU19" s="264">
        <v>999.4</v>
      </c>
      <c r="GV19" s="248">
        <v>999.511</v>
      </c>
      <c r="GW19" s="243">
        <f>GV19/GU19*100</f>
        <v>100.01110666399839</v>
      </c>
      <c r="GX19" s="243">
        <f>GV19/GT19*100</f>
        <v>28.06826734063465</v>
      </c>
      <c r="GY19" s="248">
        <v>901.9</v>
      </c>
      <c r="GZ19" s="252">
        <f>GV19/GY19*100</f>
        <v>110.82281849428983</v>
      </c>
      <c r="HA19" s="252"/>
      <c r="HB19" s="248"/>
      <c r="HC19" s="247"/>
      <c r="HD19" s="248">
        <v>0</v>
      </c>
      <c r="HE19" s="243"/>
      <c r="HF19" s="243"/>
      <c r="HG19" s="248">
        <v>0</v>
      </c>
      <c r="HH19" s="252"/>
      <c r="HI19" s="264"/>
      <c r="HJ19" s="247"/>
      <c r="HK19" s="247"/>
      <c r="HL19" s="247"/>
      <c r="HM19" s="257"/>
      <c r="HN19" s="273">
        <v>633311.817</v>
      </c>
      <c r="HO19" s="262">
        <v>645762.652</v>
      </c>
      <c r="HP19" s="262">
        <v>198998.82</v>
      </c>
      <c r="HQ19" s="248">
        <v>198998</v>
      </c>
      <c r="HR19" s="243">
        <f t="shared" si="38"/>
        <v>99.9995879372551</v>
      </c>
      <c r="HS19" s="243">
        <f t="shared" si="48"/>
        <v>30.815966111338383</v>
      </c>
      <c r="HT19" s="248">
        <v>227767.8</v>
      </c>
      <c r="HU19" s="253">
        <f t="shared" si="39"/>
        <v>87.36880278950755</v>
      </c>
    </row>
    <row r="20" spans="1:229" s="44" customFormat="1" ht="24.75" customHeight="1">
      <c r="A20" s="138">
        <v>14</v>
      </c>
      <c r="B20" s="139" t="s">
        <v>128</v>
      </c>
      <c r="C20" s="2">
        <f t="shared" si="0"/>
        <v>56249.84</v>
      </c>
      <c r="D20" s="2">
        <f t="shared" si="1"/>
        <v>57249.84</v>
      </c>
      <c r="E20" s="3">
        <f t="shared" si="2"/>
        <v>14601.748</v>
      </c>
      <c r="F20" s="3">
        <f t="shared" si="3"/>
        <v>14615.548</v>
      </c>
      <c r="G20" s="140"/>
      <c r="H20" s="141"/>
      <c r="I20" s="3">
        <f t="shared" si="5"/>
        <v>31839.1</v>
      </c>
      <c r="J20" s="146"/>
      <c r="K20" s="3">
        <f t="shared" si="41"/>
        <v>0</v>
      </c>
      <c r="L20" s="5">
        <f t="shared" si="7"/>
        <v>0</v>
      </c>
      <c r="M20" s="3">
        <f t="shared" si="8"/>
        <v>0</v>
      </c>
      <c r="N20" s="3">
        <f t="shared" si="9"/>
        <v>0</v>
      </c>
      <c r="O20" s="3"/>
      <c r="P20" s="3"/>
      <c r="Q20" s="5">
        <f t="shared" si="11"/>
        <v>0</v>
      </c>
      <c r="R20" s="142"/>
      <c r="S20" s="297">
        <f t="shared" si="43"/>
        <v>0</v>
      </c>
      <c r="T20" s="297">
        <f t="shared" si="13"/>
        <v>0</v>
      </c>
      <c r="U20" s="235">
        <f t="shared" si="14"/>
        <v>0</v>
      </c>
      <c r="V20" s="297">
        <f t="shared" si="15"/>
        <v>0</v>
      </c>
      <c r="W20" s="236"/>
      <c r="X20" s="236"/>
      <c r="Y20" s="236"/>
      <c r="Z20" s="352"/>
      <c r="AA20" s="143"/>
      <c r="AB20" s="144"/>
      <c r="AC20" s="144"/>
      <c r="AD20" s="141"/>
      <c r="AE20" s="141"/>
      <c r="AF20" s="144"/>
      <c r="AG20" s="146"/>
      <c r="AH20" s="147"/>
      <c r="AI20" s="147"/>
      <c r="AJ20" s="144"/>
      <c r="AK20" s="145"/>
      <c r="AL20" s="141"/>
      <c r="AM20" s="141"/>
      <c r="AN20" s="144"/>
      <c r="AO20" s="146"/>
      <c r="AP20" s="3"/>
      <c r="AQ20" s="3"/>
      <c r="AR20" s="144"/>
      <c r="AS20" s="144"/>
      <c r="AT20" s="141"/>
      <c r="AU20" s="141"/>
      <c r="AV20" s="144"/>
      <c r="AW20" s="4"/>
      <c r="AX20" s="147"/>
      <c r="AY20" s="147"/>
      <c r="AZ20" s="148"/>
      <c r="BA20" s="148"/>
      <c r="BB20" s="149"/>
      <c r="BC20" s="149"/>
      <c r="BD20" s="144"/>
      <c r="BE20" s="142"/>
      <c r="BF20" s="147"/>
      <c r="BG20" s="147"/>
      <c r="BH20" s="148"/>
      <c r="BI20" s="148"/>
      <c r="BJ20" s="141"/>
      <c r="BK20" s="141"/>
      <c r="BL20" s="148"/>
      <c r="BM20" s="142"/>
      <c r="BN20" s="147"/>
      <c r="BO20" s="147"/>
      <c r="BP20" s="144"/>
      <c r="BQ20" s="144"/>
      <c r="BR20" s="141"/>
      <c r="BS20" s="141"/>
      <c r="BT20" s="144"/>
      <c r="BU20" s="142"/>
      <c r="BV20" s="143"/>
      <c r="BW20" s="144"/>
      <c r="BX20" s="144"/>
      <c r="BY20" s="141"/>
      <c r="BZ20" s="141"/>
      <c r="CA20" s="144"/>
      <c r="CB20" s="146"/>
      <c r="CC20" s="147"/>
      <c r="CD20" s="147"/>
      <c r="CE20" s="144"/>
      <c r="CF20" s="144"/>
      <c r="CG20" s="141"/>
      <c r="CH20" s="141"/>
      <c r="CI20" s="144"/>
      <c r="CJ20" s="152"/>
      <c r="CK20" s="151"/>
      <c r="CL20" s="151"/>
      <c r="CM20" s="145"/>
      <c r="CN20" s="269"/>
      <c r="CO20" s="13"/>
      <c r="CP20" s="141"/>
      <c r="CQ20" s="144"/>
      <c r="CR20" s="152"/>
      <c r="CS20" s="151"/>
      <c r="CT20" s="151"/>
      <c r="CU20" s="144"/>
      <c r="CV20" s="144"/>
      <c r="CW20" s="141"/>
      <c r="CX20" s="141"/>
      <c r="CY20" s="144"/>
      <c r="CZ20" s="6"/>
      <c r="DA20" s="7"/>
      <c r="DB20" s="13"/>
      <c r="DC20" s="13"/>
      <c r="DD20" s="3"/>
      <c r="DE20" s="140"/>
      <c r="DF20" s="13"/>
      <c r="DG20" s="11"/>
      <c r="DH20" s="358">
        <f>DW20+EE20+EU20+FC20+FK20+FS20+GA20+GS20+HA20+EL20</f>
        <v>0</v>
      </c>
      <c r="DI20" s="358">
        <f>DX20+EF20+EV20+FD20+FL20+FT20+GB20+GT20+HB20+EN20</f>
        <v>0</v>
      </c>
      <c r="DJ20" s="358"/>
      <c r="DK20" s="358"/>
      <c r="DL20" s="284"/>
      <c r="DM20" s="284"/>
      <c r="DN20" s="358">
        <f t="shared" si="36"/>
        <v>0</v>
      </c>
      <c r="DO20" s="345"/>
      <c r="DP20" s="155"/>
      <c r="DQ20" s="144"/>
      <c r="DR20" s="144"/>
      <c r="DS20" s="144"/>
      <c r="DT20" s="144"/>
      <c r="DU20" s="144"/>
      <c r="DV20" s="150"/>
      <c r="DW20" s="274"/>
      <c r="DX20" s="151"/>
      <c r="DY20" s="233"/>
      <c r="DZ20" s="239"/>
      <c r="EA20" s="141"/>
      <c r="EB20" s="3"/>
      <c r="EC20" s="144">
        <v>0</v>
      </c>
      <c r="ED20" s="6"/>
      <c r="EE20" s="123"/>
      <c r="EF20" s="123"/>
      <c r="EG20" s="144"/>
      <c r="EH20" s="144"/>
      <c r="EI20" s="141"/>
      <c r="EJ20" s="141"/>
      <c r="EK20" s="144"/>
      <c r="EL20" s="153"/>
      <c r="EM20" s="10"/>
      <c r="EN20" s="155"/>
      <c r="EO20" s="144"/>
      <c r="EP20" s="144"/>
      <c r="EQ20" s="141"/>
      <c r="ER20" s="141"/>
      <c r="ES20" s="144"/>
      <c r="ET20" s="153"/>
      <c r="EU20" s="123"/>
      <c r="EV20" s="123"/>
      <c r="EW20" s="144"/>
      <c r="EX20" s="144"/>
      <c r="EY20" s="141"/>
      <c r="EZ20" s="141"/>
      <c r="FA20" s="144"/>
      <c r="FB20" s="153"/>
      <c r="FC20" s="10"/>
      <c r="FD20" s="10"/>
      <c r="FE20" s="144"/>
      <c r="FF20" s="148"/>
      <c r="FG20" s="141"/>
      <c r="FH20" s="141"/>
      <c r="FI20" s="148"/>
      <c r="FJ20" s="154"/>
      <c r="FK20" s="272"/>
      <c r="FL20" s="123"/>
      <c r="FM20" s="145"/>
      <c r="FN20" s="144"/>
      <c r="FO20" s="3"/>
      <c r="FP20" s="3"/>
      <c r="FQ20" s="144"/>
      <c r="FR20" s="31"/>
      <c r="FS20" s="30"/>
      <c r="FT20" s="30"/>
      <c r="FU20" s="148"/>
      <c r="FV20" s="148"/>
      <c r="FW20" s="140"/>
      <c r="FX20" s="141"/>
      <c r="FY20" s="148"/>
      <c r="FZ20" s="156"/>
      <c r="GA20" s="155"/>
      <c r="GB20" s="155"/>
      <c r="GC20" s="144"/>
      <c r="GD20" s="144"/>
      <c r="GE20" s="141"/>
      <c r="GF20" s="141"/>
      <c r="GG20" s="144"/>
      <c r="GH20" s="154"/>
      <c r="GI20" s="15"/>
      <c r="GJ20" s="13"/>
      <c r="GK20" s="13"/>
      <c r="GL20" s="13"/>
      <c r="GM20" s="13"/>
      <c r="GN20" s="13"/>
      <c r="GO20" s="13"/>
      <c r="GP20" s="13"/>
      <c r="GQ20" s="13"/>
      <c r="GR20" s="14"/>
      <c r="GS20" s="280"/>
      <c r="GT20" s="280"/>
      <c r="GU20" s="144"/>
      <c r="GV20" s="144"/>
      <c r="GW20" s="141"/>
      <c r="GX20" s="140"/>
      <c r="GY20" s="144"/>
      <c r="GZ20" s="154"/>
      <c r="HA20" s="272"/>
      <c r="HB20" s="151"/>
      <c r="HC20" s="144"/>
      <c r="HD20" s="148"/>
      <c r="HE20" s="13"/>
      <c r="HF20" s="13"/>
      <c r="HG20" s="148"/>
      <c r="HH20" s="154"/>
      <c r="HI20" s="15"/>
      <c r="HJ20" s="13"/>
      <c r="HK20" s="13"/>
      <c r="HL20" s="13"/>
      <c r="HM20" s="14"/>
      <c r="HN20" s="274">
        <v>56249.84</v>
      </c>
      <c r="HO20" s="174">
        <v>57249.84</v>
      </c>
      <c r="HP20" s="174">
        <v>14601.748</v>
      </c>
      <c r="HQ20" s="148">
        <v>14615.548</v>
      </c>
      <c r="HR20" s="141">
        <f t="shared" si="38"/>
        <v>100.09450923273022</v>
      </c>
      <c r="HS20" s="141">
        <f t="shared" si="48"/>
        <v>25.529412833293513</v>
      </c>
      <c r="HT20" s="148">
        <v>31839.1</v>
      </c>
      <c r="HU20" s="154">
        <f t="shared" si="39"/>
        <v>45.9044005640863</v>
      </c>
    </row>
    <row r="21" spans="1:229" s="322" customFormat="1" ht="30.75" customHeight="1" thickBot="1">
      <c r="A21" s="320">
        <v>15</v>
      </c>
      <c r="B21" s="321" t="s">
        <v>134</v>
      </c>
      <c r="C21" s="366">
        <f t="shared" si="0"/>
        <v>913193.017</v>
      </c>
      <c r="D21" s="384">
        <f t="shared" si="1"/>
        <v>1075333.0219999999</v>
      </c>
      <c r="E21" s="384">
        <f>M21+HP21</f>
        <v>294800.36000000004</v>
      </c>
      <c r="F21" s="384">
        <f>N21+HQ21</f>
        <v>295951.729</v>
      </c>
      <c r="G21" s="295">
        <f t="shared" si="4"/>
        <v>100.39055888534192</v>
      </c>
      <c r="H21" s="292">
        <f t="shared" si="40"/>
        <v>27.521867453634286</v>
      </c>
      <c r="I21" s="382">
        <f t="shared" si="5"/>
        <v>323329.64999999997</v>
      </c>
      <c r="J21" s="293">
        <f t="shared" si="6"/>
        <v>91.53250529297267</v>
      </c>
      <c r="K21" s="367">
        <f t="shared" si="41"/>
        <v>269036.6</v>
      </c>
      <c r="L21" s="385">
        <f>L17+L18+L19-L20</f>
        <v>272644.98899999994</v>
      </c>
      <c r="M21" s="384">
        <f>M17+M18+M19-M20</f>
        <v>88084.18000000002</v>
      </c>
      <c r="N21" s="382">
        <f>N17+N18+N19-N20</f>
        <v>89250.16399999999</v>
      </c>
      <c r="O21" s="295">
        <f t="shared" si="10"/>
        <v>101.32371556390713</v>
      </c>
      <c r="P21" s="292">
        <f t="shared" si="42"/>
        <v>32.73493649281777</v>
      </c>
      <c r="Q21" s="385">
        <f>Q17+Q18+Q19-Q20</f>
        <v>79030.15000000001</v>
      </c>
      <c r="R21" s="296">
        <f t="shared" si="12"/>
        <v>112.93179122145153</v>
      </c>
      <c r="S21" s="297">
        <f t="shared" si="43"/>
        <v>223994.4</v>
      </c>
      <c r="T21" s="298">
        <f t="shared" si="14"/>
        <v>223994.4</v>
      </c>
      <c r="U21" s="298">
        <f t="shared" si="14"/>
        <v>73198.75</v>
      </c>
      <c r="V21" s="299">
        <f t="shared" si="15"/>
        <v>73840.64</v>
      </c>
      <c r="W21" s="295">
        <f t="shared" si="16"/>
        <v>100.87691388172613</v>
      </c>
      <c r="X21" s="292">
        <f t="shared" si="44"/>
        <v>32.96539556346051</v>
      </c>
      <c r="Y21" s="300">
        <f>AF21+AN21+AV21+BD21+BL21+BT21+CA21+CI21+CQ21+CY21+DF21</f>
        <v>64840.1</v>
      </c>
      <c r="Z21" s="296">
        <f t="shared" si="18"/>
        <v>113.88113220059807</v>
      </c>
      <c r="AA21" s="301">
        <f>SUM(AA19:AA19)</f>
        <v>0</v>
      </c>
      <c r="AB21" s="302">
        <f>SUM(AB19:AB19)</f>
        <v>0</v>
      </c>
      <c r="AC21" s="302">
        <f>SUM(AC19:AC19)</f>
        <v>0</v>
      </c>
      <c r="AD21" s="295">
        <v>0</v>
      </c>
      <c r="AE21" s="295"/>
      <c r="AF21" s="303">
        <f>SUM(AF19)</f>
        <v>0</v>
      </c>
      <c r="AG21" s="293"/>
      <c r="AH21" s="359">
        <f>AH17+AH18+AH19</f>
        <v>156459.5</v>
      </c>
      <c r="AI21" s="378">
        <f>AI17+AI18+AI19</f>
        <v>156459.5</v>
      </c>
      <c r="AJ21" s="379">
        <f>AJ17+AJ18+AJ19</f>
        <v>51727.4</v>
      </c>
      <c r="AK21" s="379">
        <f>AK17+AK18+AK19</f>
        <v>52081.788</v>
      </c>
      <c r="AL21" s="295">
        <f t="shared" si="19"/>
        <v>100.68510692592321</v>
      </c>
      <c r="AM21" s="292">
        <f t="shared" si="45"/>
        <v>33.28771215554185</v>
      </c>
      <c r="AN21" s="379">
        <f>AN17+AN18+AN19</f>
        <v>44010</v>
      </c>
      <c r="AO21" s="293">
        <f t="shared" si="20"/>
        <v>118.34080436264485</v>
      </c>
      <c r="AP21" s="360">
        <f>AP17+AP18+AP19</f>
        <v>14397.4</v>
      </c>
      <c r="AQ21" s="380">
        <f>AQ17+AQ18+AQ19</f>
        <v>14397.4</v>
      </c>
      <c r="AR21" s="379">
        <f>AR17+AR18+AR19</f>
        <v>5059.35</v>
      </c>
      <c r="AS21" s="379">
        <f>AS17+AS18+AS19</f>
        <v>5116.884</v>
      </c>
      <c r="AT21" s="295">
        <f>AS21/AR21*100</f>
        <v>101.13718165376974</v>
      </c>
      <c r="AU21" s="292">
        <f>AS21/AQ21*100</f>
        <v>35.540333671357324</v>
      </c>
      <c r="AV21" s="379">
        <f>AV17+AV18+AV19</f>
        <v>2539.1000000000004</v>
      </c>
      <c r="AW21" s="306">
        <f t="shared" si="23"/>
        <v>201.52353196014334</v>
      </c>
      <c r="AX21" s="304">
        <f>AX17+AX18+AX19</f>
        <v>391</v>
      </c>
      <c r="AY21" s="378">
        <f>AY17+AY18+AY19</f>
        <v>391</v>
      </c>
      <c r="AZ21" s="379">
        <f>AZ17+AZ18+AZ19</f>
        <v>97.7</v>
      </c>
      <c r="BA21" s="379">
        <f>BA17+BA18+BA19</f>
        <v>97.706</v>
      </c>
      <c r="BB21" s="237">
        <f>BA21/AZ21*100</f>
        <v>100.00614124872058</v>
      </c>
      <c r="BC21" s="295">
        <f>BA21/AY21*100</f>
        <v>24.988746803069052</v>
      </c>
      <c r="BD21" s="379">
        <f>BD17+BD18+BD19</f>
        <v>78</v>
      </c>
      <c r="BE21" s="306">
        <f>BA21/BD21*100</f>
        <v>125.26410256410256</v>
      </c>
      <c r="BF21" s="304">
        <f>BF17+BF18+BF19</f>
        <v>16137</v>
      </c>
      <c r="BG21" s="378">
        <f>BG17+BG18+BG19</f>
        <v>16137</v>
      </c>
      <c r="BH21" s="379">
        <f>BH17+BH18+BH19</f>
        <v>6203.3</v>
      </c>
      <c r="BI21" s="379">
        <f>BI17+BI18+BI19</f>
        <v>6203.983</v>
      </c>
      <c r="BJ21" s="295">
        <f>BI21/BH21*100</f>
        <v>100.01101026872794</v>
      </c>
      <c r="BK21" s="292">
        <f>BI21/BG21*100</f>
        <v>38.445702423003034</v>
      </c>
      <c r="BL21" s="379">
        <f>BL17+BL18+BL19</f>
        <v>7208.8</v>
      </c>
      <c r="BM21" s="306">
        <f>BI21/BL21*100</f>
        <v>86.06124458994562</v>
      </c>
      <c r="BN21" s="304">
        <f>BN17+BN18+BN19</f>
        <v>1233</v>
      </c>
      <c r="BO21" s="378">
        <f>BO17+BO18+BO19</f>
        <v>1233</v>
      </c>
      <c r="BP21" s="379">
        <f>BP17+BP18+BP19</f>
        <v>776.1999999999999</v>
      </c>
      <c r="BQ21" s="379">
        <f>BQ17+BQ18+BQ19</f>
        <v>926.8399999999999</v>
      </c>
      <c r="BR21" s="292">
        <f>BQ21/BP21*100</f>
        <v>119.40736923473332</v>
      </c>
      <c r="BS21" s="292">
        <f>BQ21/BO21*100</f>
        <v>75.16950527169504</v>
      </c>
      <c r="BT21" s="379">
        <f>BT17+BT18+BT19</f>
        <v>1480.2</v>
      </c>
      <c r="BU21" s="306">
        <f>BQ21/BT21*100</f>
        <v>62.615862721253876</v>
      </c>
      <c r="BV21" s="301">
        <f>BV17+BV18+BV19</f>
        <v>0</v>
      </c>
      <c r="BW21" s="303">
        <f>SUM(BW19)</f>
        <v>0</v>
      </c>
      <c r="BX21" s="303">
        <f>SUM(BX19)</f>
        <v>0</v>
      </c>
      <c r="BY21" s="295" t="e">
        <f>BX21/BW21*100</f>
        <v>#DIV/0!</v>
      </c>
      <c r="BZ21" s="292" t="e">
        <f>BX21/BV21*100</f>
        <v>#DIV/0!</v>
      </c>
      <c r="CA21" s="303">
        <f>SUM(CA19)</f>
        <v>0</v>
      </c>
      <c r="CB21" s="293" t="e">
        <f>BX21/CA21*100</f>
        <v>#DIV/0!</v>
      </c>
      <c r="CC21" s="304">
        <f>CC17+CC18+CC19</f>
        <v>6760</v>
      </c>
      <c r="CD21" s="378">
        <f>CD17+CD18+CD19</f>
        <v>6760</v>
      </c>
      <c r="CE21" s="379">
        <f>CE17+CE18+CE19</f>
        <v>852.5</v>
      </c>
      <c r="CF21" s="379">
        <f>CF17+CF18+CF19</f>
        <v>908.088</v>
      </c>
      <c r="CG21" s="292">
        <f>CF21/CE21*100</f>
        <v>106.52058651026393</v>
      </c>
      <c r="CH21" s="292">
        <f>CF21/CD21*100</f>
        <v>13.43325443786982</v>
      </c>
      <c r="CI21" s="379">
        <f>CI17+CI18+CI19</f>
        <v>374</v>
      </c>
      <c r="CJ21" s="306">
        <f>CF21/CI21*100</f>
        <v>242.80427807486632</v>
      </c>
      <c r="CK21" s="304">
        <f>CK17+CK18+CK19</f>
        <v>23080</v>
      </c>
      <c r="CL21" s="378">
        <f>CL17+CL18+CL19</f>
        <v>23080</v>
      </c>
      <c r="CM21" s="379">
        <f>CM17+CM18+CM19</f>
        <v>7282</v>
      </c>
      <c r="CN21" s="379">
        <f>CN17+CN18+CN19</f>
        <v>7289.592000000001</v>
      </c>
      <c r="CO21" s="292">
        <f>CN21/CM21*100</f>
        <v>100.10425707223291</v>
      </c>
      <c r="CP21" s="292">
        <f t="shared" si="46"/>
        <v>31.58402079722704</v>
      </c>
      <c r="CQ21" s="379">
        <f>CQ17+CQ18+CQ19</f>
        <v>7618</v>
      </c>
      <c r="CR21" s="307">
        <f>CN21/CQ21*100</f>
        <v>95.68905224468365</v>
      </c>
      <c r="CS21" s="304">
        <f>CS17+CS18+CS19</f>
        <v>5536.5</v>
      </c>
      <c r="CT21" s="378">
        <f>CT17+CT18+CT19</f>
        <v>5536.5</v>
      </c>
      <c r="CU21" s="378">
        <f>CU17+CU18+CU19</f>
        <v>1200.3</v>
      </c>
      <c r="CV21" s="379">
        <f>CV17+CV18+CV19</f>
        <v>1215.759</v>
      </c>
      <c r="CW21" s="295">
        <f>CV21/CU21*100</f>
        <v>101.28792801799551</v>
      </c>
      <c r="CX21" s="292">
        <f>CV21/CT21*100</f>
        <v>21.958981305879167</v>
      </c>
      <c r="CY21" s="379">
        <f>CY17+CY18+CY19</f>
        <v>1532</v>
      </c>
      <c r="CZ21" s="308">
        <f>CV21/CY21*100</f>
        <v>79.35763707571802</v>
      </c>
      <c r="DA21" s="301">
        <f>SUM(DA19:DA19)</f>
        <v>0</v>
      </c>
      <c r="DB21" s="309">
        <f>SUM(DB19:DB19)</f>
        <v>0</v>
      </c>
      <c r="DC21" s="310">
        <f>SUM(DC19:DC19)</f>
        <v>0</v>
      </c>
      <c r="DD21" s="311"/>
      <c r="DE21" s="237" t="e">
        <f>DC21/DA21*100</f>
        <v>#DIV/0!</v>
      </c>
      <c r="DF21" s="310">
        <f>SUM(DF19:DF19)</f>
        <v>0</v>
      </c>
      <c r="DG21" s="312" t="e">
        <f>DC21/DF21*100</f>
        <v>#DIV/0!</v>
      </c>
      <c r="DH21" s="368">
        <f>DH17+DH18+DH19-DH20</f>
        <v>45042.2</v>
      </c>
      <c r="DI21" s="368">
        <f>DI17+DI18+DI19-DI20</f>
        <v>48650.58899999999</v>
      </c>
      <c r="DJ21" s="294">
        <f>DJ17+DJ18+DJ19-DJ20</f>
        <v>14885.43</v>
      </c>
      <c r="DK21" s="294">
        <f>DK17+DK18+DK19-DK20</f>
        <v>15409.524000000001</v>
      </c>
      <c r="DL21" s="295">
        <f>DK21/DJ21*100</f>
        <v>103.52085226963548</v>
      </c>
      <c r="DM21" s="292">
        <f t="shared" si="47"/>
        <v>31.673869354387474</v>
      </c>
      <c r="DN21" s="294">
        <f>DN17+DN18+DN19-DN20</f>
        <v>14190.05</v>
      </c>
      <c r="DO21" s="307">
        <f t="shared" si="37"/>
        <v>108.5938668292219</v>
      </c>
      <c r="DP21" s="301"/>
      <c r="DQ21" s="303"/>
      <c r="DR21" s="303"/>
      <c r="DS21" s="303"/>
      <c r="DT21" s="303"/>
      <c r="DU21" s="303"/>
      <c r="DV21" s="313"/>
      <c r="DW21" s="314"/>
      <c r="DX21" s="378">
        <f>DX17+DX18+DX19-DX20</f>
        <v>0</v>
      </c>
      <c r="DY21" s="381">
        <f>DY17+DY18+DY19-DY20</f>
        <v>0</v>
      </c>
      <c r="DZ21" s="381">
        <f>DZ17+DZ18+DZ19-DZ20</f>
        <v>0.878</v>
      </c>
      <c r="EA21" s="295"/>
      <c r="EB21" s="292"/>
      <c r="EC21" s="302">
        <f>EC17+EC18+EC19-EC20</f>
        <v>0</v>
      </c>
      <c r="ED21" s="307" t="e">
        <f>DZ21/EC21*100</f>
        <v>#DIV/0!</v>
      </c>
      <c r="EE21" s="304">
        <f>EE17+EE18+EE19-EE20</f>
        <v>28805.899999999998</v>
      </c>
      <c r="EF21" s="378">
        <f>EF17+EF18+EF19-EF20</f>
        <v>28805.899999999998</v>
      </c>
      <c r="EG21" s="381">
        <f>EG17+EG18+EG19-EG20</f>
        <v>9664.23</v>
      </c>
      <c r="EH21" s="381">
        <f>EH17+EH18+EH19-EH20</f>
        <v>9699.758</v>
      </c>
      <c r="EI21" s="295">
        <f>EH21/EG21*100</f>
        <v>100.36762370100878</v>
      </c>
      <c r="EJ21" s="292">
        <f>EH21/EF21*100</f>
        <v>33.672817027067374</v>
      </c>
      <c r="EK21" s="381">
        <f>EK17+EK18+EK19-EK20</f>
        <v>6803.3</v>
      </c>
      <c r="EL21" s="315">
        <f>EH21/EK21*100</f>
        <v>142.5743095262593</v>
      </c>
      <c r="EM21" s="305">
        <f>EM17+EM18+EM19-EM20</f>
        <v>0</v>
      </c>
      <c r="EN21" s="301">
        <f>EN17+EN18+EN19-EN20</f>
        <v>0</v>
      </c>
      <c r="EO21" s="301">
        <f>EO17+EO18+EO19-EO20</f>
        <v>0</v>
      </c>
      <c r="EP21" s="301">
        <f>EP17+EP18+EP19-EP20</f>
        <v>0</v>
      </c>
      <c r="EQ21" s="295" t="e">
        <f>EP21/EO21*100</f>
        <v>#DIV/0!</v>
      </c>
      <c r="ER21" s="292" t="e">
        <f>EP21/EN21*100</f>
        <v>#DIV/0!</v>
      </c>
      <c r="ES21" s="302">
        <f>SUM(ES19:ES19)</f>
        <v>0</v>
      </c>
      <c r="ET21" s="315" t="e">
        <f>EP21/ES21*100</f>
        <v>#DIV/0!</v>
      </c>
      <c r="EU21" s="304">
        <f>EU17+EU18+EU19-EU20</f>
        <v>898.5999999999999</v>
      </c>
      <c r="EV21" s="378">
        <f>EV17+EV18+EV19-EV20</f>
        <v>898.5999999999999</v>
      </c>
      <c r="EW21" s="381">
        <f>EW17+EW18+EW19-EW20</f>
        <v>243</v>
      </c>
      <c r="EX21" s="381">
        <f>EX17+EX18+EX19-EX20</f>
        <v>244.743</v>
      </c>
      <c r="EY21" s="295">
        <f>EX21/EW21*100</f>
        <v>100.71728395061727</v>
      </c>
      <c r="EZ21" s="292">
        <f>EX21/EV21*100</f>
        <v>27.23603383040285</v>
      </c>
      <c r="FA21" s="381">
        <f>FA17+FA18+FA19-FA20</f>
        <v>1134.0000000000002</v>
      </c>
      <c r="FB21" s="307">
        <f>EX21/FA21*100</f>
        <v>21.58227513227513</v>
      </c>
      <c r="FC21" s="301">
        <f>FC17+FC18+FC19-FC20</f>
        <v>1500</v>
      </c>
      <c r="FD21" s="379">
        <f>FD17+FD18+FD19-FD20</f>
        <v>1500</v>
      </c>
      <c r="FE21" s="379">
        <f>FE17+FE18+FE19-FE20</f>
        <v>234.9</v>
      </c>
      <c r="FF21" s="381">
        <f>FF17+FF18+FF19-FF20</f>
        <v>235.111</v>
      </c>
      <c r="FG21" s="295">
        <f>FF21/FE21*100</f>
        <v>100.08982545764154</v>
      </c>
      <c r="FH21" s="292">
        <f>FF21/FD21*100</f>
        <v>15.674066666666667</v>
      </c>
      <c r="FI21" s="381">
        <f>FI17+FI18+FI19-FI20</f>
        <v>180.3</v>
      </c>
      <c r="FJ21" s="316">
        <f>FF21/FI21*100</f>
        <v>130.39988907376593</v>
      </c>
      <c r="FK21" s="304">
        <f>FK17+FK18+FK19-FK20</f>
        <v>0</v>
      </c>
      <c r="FL21" s="301">
        <f>FL17+FL18+FL19-FL20</f>
        <v>0</v>
      </c>
      <c r="FM21" s="301">
        <f>FM17+FM18+FM19-FM20</f>
        <v>0</v>
      </c>
      <c r="FN21" s="302">
        <f>FN17+FN18+FN19-FN20</f>
        <v>225.24400000000003</v>
      </c>
      <c r="FO21" s="295" t="e">
        <f>FN21/FM21*100</f>
        <v>#DIV/0!</v>
      </c>
      <c r="FP21" s="292" t="e">
        <f>FN21/FL21*100</f>
        <v>#DIV/0!</v>
      </c>
      <c r="FQ21" s="381">
        <f>FQ17+FQ18+FQ19-FQ20</f>
        <v>212.8</v>
      </c>
      <c r="FR21" s="316">
        <f>FN21/FQ21*100</f>
        <v>105.84774436090227</v>
      </c>
      <c r="FS21" s="304">
        <f>FS17+FS18+FS19-FS20</f>
        <v>8053.7</v>
      </c>
      <c r="FT21" s="378">
        <f>FT17+FT18+FT19-FT20</f>
        <v>8776.689</v>
      </c>
      <c r="FU21" s="381">
        <f>FU17+FU18+FU19-FU20</f>
        <v>1348.6</v>
      </c>
      <c r="FV21" s="381">
        <f>FV17+FV18+FV19-FV20</f>
        <v>1483.4299999999998</v>
      </c>
      <c r="FW21" s="295">
        <f>FV21/FU21*100</f>
        <v>109.99777547085867</v>
      </c>
      <c r="FX21" s="292">
        <f>FV21/FT21*100</f>
        <v>16.901931924442117</v>
      </c>
      <c r="FY21" s="381">
        <f>FY17+FY18+FY19-FY20</f>
        <v>144.25</v>
      </c>
      <c r="FZ21" s="307">
        <f>FV21/FY21*100</f>
        <v>1028.3743500866549</v>
      </c>
      <c r="GA21" s="301">
        <f>GA17+GA18+GA19-GA20</f>
        <v>2223</v>
      </c>
      <c r="GB21" s="379">
        <f>GB17+GB18+GB19-GB20</f>
        <v>4693.9</v>
      </c>
      <c r="GC21" s="381">
        <f>GC17+GC18+GC19-GC20</f>
        <v>2361.1</v>
      </c>
      <c r="GD21" s="381">
        <f>GD17+GD18+GD19-GD20</f>
        <v>2469.534</v>
      </c>
      <c r="GE21" s="292">
        <f>GD21/GC21*100</f>
        <v>104.59252043539028</v>
      </c>
      <c r="GF21" s="292">
        <f>GD21/GB21*100</f>
        <v>52.611559683845</v>
      </c>
      <c r="GG21" s="381">
        <f>GG17+GG18+GG19-GG20</f>
        <v>3868.7999999999997</v>
      </c>
      <c r="GH21" s="307">
        <f>GD21/GG21*100</f>
        <v>63.832040942928046</v>
      </c>
      <c r="GI21" s="317"/>
      <c r="GJ21" s="318"/>
      <c r="GK21" s="318"/>
      <c r="GL21" s="318"/>
      <c r="GM21" s="318"/>
      <c r="GN21" s="318"/>
      <c r="GO21" s="318"/>
      <c r="GP21" s="318"/>
      <c r="GQ21" s="318"/>
      <c r="GR21" s="319"/>
      <c r="GS21" s="301">
        <f>GS17+GS18+GS19-GS20</f>
        <v>3561</v>
      </c>
      <c r="GT21" s="379">
        <f>GT17+GT18+GT19-GT20</f>
        <v>3961.1</v>
      </c>
      <c r="GU21" s="381">
        <f>GU17+GU18+GU19-GU20</f>
        <v>1019.1999999999999</v>
      </c>
      <c r="GV21" s="381">
        <f>GV17+GV18+GV19-GV20</f>
        <v>1028.9569999999999</v>
      </c>
      <c r="GW21" s="295">
        <f>GV21/GU21*100</f>
        <v>100.95731946624804</v>
      </c>
      <c r="GX21" s="292">
        <f>GV21/GT21*100</f>
        <v>25.976546918785182</v>
      </c>
      <c r="GY21" s="381">
        <f>GY17+GY18+GY19-GY20</f>
        <v>1759.9</v>
      </c>
      <c r="GZ21" s="307">
        <f>GV21/GY21*100</f>
        <v>58.46678788567531</v>
      </c>
      <c r="HA21" s="304">
        <f>HA17+HA18+HA19-HA20</f>
        <v>0</v>
      </c>
      <c r="HB21" s="378">
        <f>HB17+HB18+HB19-HB20</f>
        <v>14.4</v>
      </c>
      <c r="HC21" s="381">
        <f>HC17+HC18+HC19-HC20</f>
        <v>14.4</v>
      </c>
      <c r="HD21" s="302">
        <f>HD17+HD18+HD19-HD20</f>
        <v>21.869</v>
      </c>
      <c r="HE21" s="295">
        <f>HD21/HC21*100</f>
        <v>151.86805555555557</v>
      </c>
      <c r="HF21" s="292">
        <f>HD21/HB21*100</f>
        <v>151.86805555555557</v>
      </c>
      <c r="HG21" s="381">
        <f>HG17+HG18+HG19-HG20</f>
        <v>86.69999999999999</v>
      </c>
      <c r="HH21" s="316">
        <f>HD21/HG21*100</f>
        <v>25.223760092272208</v>
      </c>
      <c r="HI21" s="317"/>
      <c r="HJ21" s="318"/>
      <c r="HK21" s="318"/>
      <c r="HL21" s="318"/>
      <c r="HM21" s="319"/>
      <c r="HN21" s="301">
        <f>HN17+HN18+HN19-HN20</f>
        <v>644156.417</v>
      </c>
      <c r="HO21" s="379">
        <f>HO17+HO18+HO19-HO20</f>
        <v>802688.033</v>
      </c>
      <c r="HP21" s="381">
        <f>HP17+HP18+HP19-HP20</f>
        <v>206716.18000000002</v>
      </c>
      <c r="HQ21" s="383">
        <f>HQ17+HQ18+HQ19-HQ20</f>
        <v>206701.565</v>
      </c>
      <c r="HR21" s="295">
        <f t="shared" si="38"/>
        <v>99.99292991966085</v>
      </c>
      <c r="HS21" s="292">
        <f t="shared" si="48"/>
        <v>25.75117062944926</v>
      </c>
      <c r="HT21" s="383">
        <f>HT17+HT18+HT19-HT20</f>
        <v>244299.49999999997</v>
      </c>
      <c r="HU21" s="307">
        <f t="shared" si="39"/>
        <v>84.60990096172937</v>
      </c>
    </row>
    <row r="22" spans="1:229" s="112" customFormat="1" ht="13.5" customHeight="1">
      <c r="A22" s="158"/>
      <c r="B22" s="159"/>
      <c r="C22" s="159"/>
      <c r="D22" s="160">
        <f>D17+D18+D19-D20</f>
        <v>1075333.0219999999</v>
      </c>
      <c r="E22" s="160">
        <f>E17+E18+E19-E20</f>
        <v>294800.36</v>
      </c>
      <c r="F22" s="160">
        <f>F17+F18+F19-F20</f>
        <v>295951.729</v>
      </c>
      <c r="G22" s="162"/>
      <c r="H22" s="160"/>
      <c r="I22" s="160">
        <f>I17+I18+I19-I20</f>
        <v>323329.65</v>
      </c>
      <c r="J22" s="162"/>
      <c r="K22" s="162"/>
      <c r="L22" s="160">
        <f>T21+DI21</f>
        <v>272644.989</v>
      </c>
      <c r="M22" s="160">
        <f>U21+DJ21</f>
        <v>88084.18</v>
      </c>
      <c r="N22" s="160">
        <f>V21+DK21</f>
        <v>89250.164</v>
      </c>
      <c r="O22" s="162"/>
      <c r="P22" s="160"/>
      <c r="Q22" s="160">
        <f>Y21+DN21</f>
        <v>79030.15</v>
      </c>
      <c r="R22" s="162"/>
      <c r="S22" s="162"/>
      <c r="T22" s="163">
        <f>T17+T18+T19-T20</f>
        <v>223994.39999999997</v>
      </c>
      <c r="U22" s="163">
        <f>U17+U18+U19-U20</f>
        <v>73198.75</v>
      </c>
      <c r="V22" s="163">
        <f>V17+V18+V19-V20</f>
        <v>73840.63999999998</v>
      </c>
      <c r="W22" s="162"/>
      <c r="X22" s="160">
        <f t="shared" si="44"/>
        <v>32.96539556346051</v>
      </c>
      <c r="Y22" s="163">
        <f>Y17+Y18+Y19-Y20</f>
        <v>64840.100000000006</v>
      </c>
      <c r="Z22" s="162"/>
      <c r="AA22" s="161"/>
      <c r="AB22" s="161"/>
      <c r="AC22" s="161"/>
      <c r="AD22" s="162"/>
      <c r="AE22" s="162"/>
      <c r="AF22" s="158"/>
      <c r="AG22" s="162"/>
      <c r="AH22" s="162"/>
      <c r="AI22" s="161"/>
      <c r="AJ22" s="161"/>
      <c r="AK22" s="161"/>
      <c r="AL22" s="162"/>
      <c r="AM22" s="164"/>
      <c r="AN22" s="161"/>
      <c r="AO22" s="162"/>
      <c r="AP22" s="162"/>
      <c r="AQ22" s="161"/>
      <c r="AR22" s="161"/>
      <c r="AS22" s="161"/>
      <c r="AT22" s="162"/>
      <c r="AU22" s="164"/>
      <c r="AV22" s="158"/>
      <c r="AW22" s="164"/>
      <c r="AX22" s="164"/>
      <c r="AY22" s="158"/>
      <c r="AZ22" s="158"/>
      <c r="BA22" s="165"/>
      <c r="BB22" s="162"/>
      <c r="BC22" s="166"/>
      <c r="BD22" s="158"/>
      <c r="BE22" s="162"/>
      <c r="BF22" s="162"/>
      <c r="BG22" s="158"/>
      <c r="BH22" s="158"/>
      <c r="BI22" s="158"/>
      <c r="BJ22" s="162"/>
      <c r="BK22" s="164"/>
      <c r="BL22" s="158"/>
      <c r="BM22" s="162"/>
      <c r="BN22" s="162"/>
      <c r="BO22" s="161"/>
      <c r="BP22" s="161"/>
      <c r="BQ22" s="161"/>
      <c r="BR22" s="160"/>
      <c r="BS22" s="164"/>
      <c r="BT22" s="161"/>
      <c r="BU22" s="162"/>
      <c r="BV22" s="158"/>
      <c r="BW22" s="158"/>
      <c r="BX22" s="158"/>
      <c r="BY22" s="162"/>
      <c r="BZ22" s="164"/>
      <c r="CA22" s="158"/>
      <c r="CB22" s="162"/>
      <c r="CC22" s="162"/>
      <c r="CD22" s="161"/>
      <c r="CE22" s="161"/>
      <c r="CF22" s="161"/>
      <c r="CG22" s="164"/>
      <c r="CH22" s="164"/>
      <c r="CI22" s="161"/>
      <c r="CJ22" s="161"/>
      <c r="CK22" s="161"/>
      <c r="CL22" s="161"/>
      <c r="CM22" s="161"/>
      <c r="CN22" s="161"/>
      <c r="CO22" s="161"/>
      <c r="CP22" s="164"/>
      <c r="CQ22" s="161"/>
      <c r="CR22" s="161"/>
      <c r="CS22" s="161"/>
      <c r="CT22" s="161"/>
      <c r="CU22" s="161"/>
      <c r="CV22" s="161"/>
      <c r="CW22" s="162"/>
      <c r="CX22" s="164"/>
      <c r="CY22" s="232"/>
      <c r="CZ22" s="161"/>
      <c r="DA22" s="161"/>
      <c r="DB22" s="161"/>
      <c r="DC22" s="161"/>
      <c r="DD22" s="160"/>
      <c r="DE22" s="164"/>
      <c r="DF22" s="161"/>
      <c r="DG22" s="167"/>
      <c r="DH22" s="167"/>
      <c r="DI22" s="185">
        <f>DX21+EF21+EV21+FD21+FT21+GB21+GT21+HB21</f>
        <v>48650.589</v>
      </c>
      <c r="DJ22" s="185">
        <f>DY21+EG21+EW21+FE21+FU21+GC21+GU21+HC21</f>
        <v>14885.43</v>
      </c>
      <c r="DK22" s="185">
        <f>DZ21+EH21+EX21+FF21+FV21+GD21+GV21+HD21</f>
        <v>15184.280000000002</v>
      </c>
      <c r="DL22" s="162"/>
      <c r="DM22" s="164"/>
      <c r="DN22" s="185">
        <f>EC21+EK21+FA21+FI21+FQ21+FY21+GG21+GY21+HG21</f>
        <v>14190.05</v>
      </c>
      <c r="DO22" s="161"/>
      <c r="DP22" s="161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62"/>
      <c r="EB22" s="164"/>
      <c r="EC22" s="158"/>
      <c r="ED22" s="167"/>
      <c r="EE22" s="167"/>
      <c r="EF22" s="161"/>
      <c r="EG22" s="161"/>
      <c r="EH22" s="161"/>
      <c r="EI22" s="162"/>
      <c r="EJ22" s="164"/>
      <c r="EK22" s="161"/>
      <c r="EL22" s="161"/>
      <c r="EM22" s="161"/>
      <c r="EN22" s="161"/>
      <c r="EO22" s="161"/>
      <c r="EP22" s="161"/>
      <c r="EQ22" s="162"/>
      <c r="ER22" s="162"/>
      <c r="ES22" s="161"/>
      <c r="ET22" s="161"/>
      <c r="EU22" s="161"/>
      <c r="EV22" s="161"/>
      <c r="EW22" s="161"/>
      <c r="EX22" s="161"/>
      <c r="EY22" s="162"/>
      <c r="EZ22" s="164"/>
      <c r="FA22" s="161"/>
      <c r="FB22" s="161"/>
      <c r="FC22" s="161"/>
      <c r="FD22" s="158"/>
      <c r="FE22" s="158"/>
      <c r="FF22" s="158"/>
      <c r="FG22" s="162"/>
      <c r="FH22" s="164"/>
      <c r="FI22" s="158"/>
      <c r="FJ22" s="167"/>
      <c r="FK22" s="167"/>
      <c r="FL22" s="161"/>
      <c r="FM22" s="161"/>
      <c r="FN22" s="161"/>
      <c r="FO22" s="164"/>
      <c r="FP22" s="164"/>
      <c r="FQ22" s="161"/>
      <c r="FR22" s="167"/>
      <c r="FS22" s="167"/>
      <c r="FT22" s="165"/>
      <c r="FU22" s="165"/>
      <c r="FV22" s="161"/>
      <c r="FW22" s="162"/>
      <c r="FX22" s="164"/>
      <c r="FY22" s="161"/>
      <c r="FZ22" s="161"/>
      <c r="GA22" s="161"/>
      <c r="GB22" s="161"/>
      <c r="GC22" s="161"/>
      <c r="GD22" s="161"/>
      <c r="GE22" s="160"/>
      <c r="GF22" s="164"/>
      <c r="GG22" s="161"/>
      <c r="GH22" s="161"/>
      <c r="GI22" s="158"/>
      <c r="GJ22" s="158"/>
      <c r="GK22" s="158"/>
      <c r="GL22" s="158"/>
      <c r="GM22" s="158"/>
      <c r="GN22" s="158"/>
      <c r="GO22" s="158"/>
      <c r="GP22" s="158"/>
      <c r="GQ22" s="158"/>
      <c r="GR22" s="158"/>
      <c r="GS22" s="158"/>
      <c r="GT22" s="161"/>
      <c r="GU22" s="161"/>
      <c r="GV22" s="161"/>
      <c r="GW22" s="162"/>
      <c r="GX22" s="160"/>
      <c r="GY22" s="161"/>
      <c r="GZ22" s="161"/>
      <c r="HA22" s="161"/>
      <c r="HB22" s="158"/>
      <c r="HC22" s="158"/>
      <c r="HD22" s="158"/>
      <c r="HE22" s="164"/>
      <c r="HF22" s="160"/>
      <c r="HG22" s="165"/>
      <c r="HH22" s="161"/>
      <c r="HI22" s="158"/>
      <c r="HJ22" s="158"/>
      <c r="HK22" s="158"/>
      <c r="HL22" s="158"/>
      <c r="HM22" s="158"/>
      <c r="HN22" s="158"/>
      <c r="HO22" s="161"/>
      <c r="HP22" s="161"/>
      <c r="HQ22" s="161"/>
      <c r="HR22" s="162"/>
      <c r="HS22" s="164"/>
      <c r="HT22" s="158"/>
      <c r="HU22" s="161"/>
    </row>
    <row r="23" spans="5:115" ht="21.75" customHeight="1">
      <c r="E23" s="427" t="s">
        <v>124</v>
      </c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7"/>
      <c r="AC23" s="427"/>
      <c r="AD23" s="427"/>
      <c r="AE23" s="427"/>
      <c r="AF23" s="427"/>
      <c r="AG23" s="427"/>
      <c r="AH23" s="427"/>
      <c r="AI23" s="427"/>
      <c r="AJ23" s="427"/>
      <c r="AK23" s="427"/>
      <c r="AL23" s="427"/>
      <c r="AM23" s="427"/>
      <c r="AN23" s="427"/>
      <c r="AO23" s="427"/>
      <c r="AP23" s="427"/>
      <c r="AQ23" s="427"/>
      <c r="AR23" s="427"/>
      <c r="AS23" s="427"/>
      <c r="AT23" s="427"/>
      <c r="AU23" s="427"/>
      <c r="AV23" s="427"/>
      <c r="AW23" s="427"/>
      <c r="AX23" s="427"/>
      <c r="AY23" s="427"/>
      <c r="AZ23" s="427"/>
      <c r="DI23" s="168"/>
      <c r="DK23" s="169"/>
    </row>
    <row r="26" spans="14:52" ht="15.75"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428"/>
      <c r="AL26" s="428"/>
      <c r="AM26" s="428"/>
      <c r="AN26" s="428"/>
      <c r="AO26" s="428"/>
      <c r="AP26" s="428"/>
      <c r="AQ26" s="428"/>
      <c r="AR26" s="428"/>
      <c r="AS26" s="428"/>
      <c r="AT26" s="428"/>
      <c r="AU26" s="428"/>
      <c r="AV26" s="428"/>
      <c r="AW26" s="428"/>
      <c r="AX26" s="428"/>
      <c r="AY26" s="428"/>
      <c r="AZ26" s="428"/>
    </row>
    <row r="27" spans="6:215" ht="11.25">
      <c r="F27" s="288"/>
      <c r="Q27" s="169">
        <f>Q21-N21</f>
        <v>-10220.013999999981</v>
      </c>
      <c r="Y27" s="169">
        <f>Y21-V21</f>
        <v>-9000.54</v>
      </c>
      <c r="AN27" s="169">
        <f>AN21-AK21</f>
        <v>-8071.7880000000005</v>
      </c>
      <c r="AV27" s="169">
        <f>AV21-AS21</f>
        <v>-2577.7839999999997</v>
      </c>
      <c r="BD27" s="169">
        <f>BD21-BA21</f>
        <v>-19.706000000000003</v>
      </c>
      <c r="BL27" s="169">
        <f>BL21-BI21</f>
        <v>1004.817</v>
      </c>
      <c r="BT27" s="169">
        <f>BT21-BQ21</f>
        <v>553.3600000000001</v>
      </c>
      <c r="CI27" s="169">
        <f>CI21-CF21</f>
        <v>-534.088</v>
      </c>
      <c r="CQ27" s="169">
        <f>CQ21-CN21</f>
        <v>328.40799999999945</v>
      </c>
      <c r="CY27" s="169">
        <f>CY21-CV21</f>
        <v>316.241</v>
      </c>
      <c r="DN27" s="169">
        <f>DN21-DK21</f>
        <v>-1219.474000000002</v>
      </c>
      <c r="EK27" s="169">
        <f>EK21-EH21</f>
        <v>-2896.4579999999996</v>
      </c>
      <c r="FA27" s="169">
        <f>FA21-EX21</f>
        <v>889.2570000000003</v>
      </c>
      <c r="FI27" s="169">
        <f>FI21-FF21</f>
        <v>-54.81099999999998</v>
      </c>
      <c r="FQ27" s="169">
        <f>FQ21-FN21</f>
        <v>-12.444000000000017</v>
      </c>
      <c r="FY27" s="169">
        <f>FY21-FV21</f>
        <v>-1339.1799999999998</v>
      </c>
      <c r="GG27" s="169">
        <f>GG21-GD21</f>
        <v>1399.2659999999996</v>
      </c>
      <c r="GY27" s="169">
        <f>GY21-GV21</f>
        <v>730.9430000000002</v>
      </c>
      <c r="HG27" s="169">
        <f>HG21-HD21</f>
        <v>64.83099999999999</v>
      </c>
    </row>
  </sheetData>
  <mergeCells count="262">
    <mergeCell ref="HN5:HN6"/>
    <mergeCell ref="HN4:HU4"/>
    <mergeCell ref="C5:C6"/>
    <mergeCell ref="DH5:DH6"/>
    <mergeCell ref="DH4:DO4"/>
    <mergeCell ref="FC5:FC6"/>
    <mergeCell ref="FC4:FJ4"/>
    <mergeCell ref="FK5:FK6"/>
    <mergeCell ref="FK4:FR4"/>
    <mergeCell ref="CS5:CS6"/>
    <mergeCell ref="DW5:DW6"/>
    <mergeCell ref="DW4:ED4"/>
    <mergeCell ref="BN5:BN6"/>
    <mergeCell ref="BN4:BU4"/>
    <mergeCell ref="CC5:CC6"/>
    <mergeCell ref="CC4:CJ4"/>
    <mergeCell ref="EB5:EB6"/>
    <mergeCell ref="EC5:EC6"/>
    <mergeCell ref="ED5:ED6"/>
    <mergeCell ref="DS5:DS6"/>
    <mergeCell ref="T5:T6"/>
    <mergeCell ref="U5:U6"/>
    <mergeCell ref="V5:V6"/>
    <mergeCell ref="CS4:CZ4"/>
    <mergeCell ref="AH5:AH6"/>
    <mergeCell ref="AH4:AO4"/>
    <mergeCell ref="AM5:AM6"/>
    <mergeCell ref="AN5:AN6"/>
    <mergeCell ref="AO5:AO6"/>
    <mergeCell ref="CX5:CX6"/>
    <mergeCell ref="K4:R4"/>
    <mergeCell ref="D1:BD1"/>
    <mergeCell ref="BA5:BA6"/>
    <mergeCell ref="BB5:BB6"/>
    <mergeCell ref="BC5:BC6"/>
    <mergeCell ref="BD5:BD6"/>
    <mergeCell ref="AV5:AV6"/>
    <mergeCell ref="AW5:AW6"/>
    <mergeCell ref="S5:S6"/>
    <mergeCell ref="S4:Z4"/>
    <mergeCell ref="E23:AZ23"/>
    <mergeCell ref="N26:AZ26"/>
    <mergeCell ref="HT5:HT6"/>
    <mergeCell ref="HE5:HE6"/>
    <mergeCell ref="HF5:HF6"/>
    <mergeCell ref="HM5:HM6"/>
    <mergeCell ref="HO5:HO6"/>
    <mergeCell ref="HG5:HG6"/>
    <mergeCell ref="HH5:HH6"/>
    <mergeCell ref="HI5:HI6"/>
    <mergeCell ref="HU5:HU6"/>
    <mergeCell ref="HP5:HP6"/>
    <mergeCell ref="HQ5:HQ6"/>
    <mergeCell ref="HR5:HR6"/>
    <mergeCell ref="HS5:HS6"/>
    <mergeCell ref="HJ5:HJ6"/>
    <mergeCell ref="HK5:HK6"/>
    <mergeCell ref="HL5:HL6"/>
    <mergeCell ref="GZ5:GZ6"/>
    <mergeCell ref="HB5:HB6"/>
    <mergeCell ref="HC5:HC6"/>
    <mergeCell ref="HD5:HD6"/>
    <mergeCell ref="HA5:HA6"/>
    <mergeCell ref="GV5:GV6"/>
    <mergeCell ref="GW5:GW6"/>
    <mergeCell ref="GX5:GX6"/>
    <mergeCell ref="GY5:GY6"/>
    <mergeCell ref="GQ5:GQ6"/>
    <mergeCell ref="GR5:GR6"/>
    <mergeCell ref="GT5:GT6"/>
    <mergeCell ref="GU5:GU6"/>
    <mergeCell ref="GS5:GS6"/>
    <mergeCell ref="GM5:GM6"/>
    <mergeCell ref="GN5:GN6"/>
    <mergeCell ref="GO5:GO6"/>
    <mergeCell ref="GP5:GP6"/>
    <mergeCell ref="GI5:GI6"/>
    <mergeCell ref="GJ5:GJ6"/>
    <mergeCell ref="GK5:GK6"/>
    <mergeCell ref="GL5:GL6"/>
    <mergeCell ref="GE5:GE6"/>
    <mergeCell ref="GF5:GF6"/>
    <mergeCell ref="GG5:GG6"/>
    <mergeCell ref="GH5:GH6"/>
    <mergeCell ref="FZ5:FZ6"/>
    <mergeCell ref="GB5:GB6"/>
    <mergeCell ref="GC5:GC6"/>
    <mergeCell ref="GD5:GD6"/>
    <mergeCell ref="GA5:GA6"/>
    <mergeCell ref="FV5:FV6"/>
    <mergeCell ref="FW5:FW6"/>
    <mergeCell ref="FX5:FX6"/>
    <mergeCell ref="FY5:FY6"/>
    <mergeCell ref="FQ5:FQ6"/>
    <mergeCell ref="FR5:FR6"/>
    <mergeCell ref="FT5:FT6"/>
    <mergeCell ref="FU5:FU6"/>
    <mergeCell ref="FS5:FS6"/>
    <mergeCell ref="FM5:FM6"/>
    <mergeCell ref="FN5:FN6"/>
    <mergeCell ref="FO5:FO6"/>
    <mergeCell ref="FP5:FP6"/>
    <mergeCell ref="FH5:FH6"/>
    <mergeCell ref="FI5:FI6"/>
    <mergeCell ref="FJ5:FJ6"/>
    <mergeCell ref="FL5:FL6"/>
    <mergeCell ref="FD5:FD6"/>
    <mergeCell ref="FE5:FE6"/>
    <mergeCell ref="FF5:FF6"/>
    <mergeCell ref="FG5:FG6"/>
    <mergeCell ref="EY5:EY6"/>
    <mergeCell ref="EZ5:EZ6"/>
    <mergeCell ref="FA5:FA6"/>
    <mergeCell ref="FB5:FB6"/>
    <mergeCell ref="ET5:ET6"/>
    <mergeCell ref="EV5:EV6"/>
    <mergeCell ref="EW5:EW6"/>
    <mergeCell ref="EX5:EX6"/>
    <mergeCell ref="EU5:EU6"/>
    <mergeCell ref="EP5:EP6"/>
    <mergeCell ref="EQ5:EQ6"/>
    <mergeCell ref="ER5:ER6"/>
    <mergeCell ref="ES5:ES6"/>
    <mergeCell ref="EK5:EK6"/>
    <mergeCell ref="EL5:EL6"/>
    <mergeCell ref="EN5:EN6"/>
    <mergeCell ref="EO5:EO6"/>
    <mergeCell ref="EM5:EM6"/>
    <mergeCell ref="EG5:EG6"/>
    <mergeCell ref="EH5:EH6"/>
    <mergeCell ref="EI5:EI6"/>
    <mergeCell ref="EJ5:EJ6"/>
    <mergeCell ref="EF5:EF6"/>
    <mergeCell ref="EE5:EE6"/>
    <mergeCell ref="DX5:DX6"/>
    <mergeCell ref="DY5:DY6"/>
    <mergeCell ref="DZ5:DZ6"/>
    <mergeCell ref="EA5:EA6"/>
    <mergeCell ref="DT5:DT6"/>
    <mergeCell ref="DU5:DU6"/>
    <mergeCell ref="DV5:DV6"/>
    <mergeCell ref="DO5:DO6"/>
    <mergeCell ref="DP5:DP6"/>
    <mergeCell ref="DQ5:DQ6"/>
    <mergeCell ref="DR5:DR6"/>
    <mergeCell ref="DK5:DK6"/>
    <mergeCell ref="DL5:DL6"/>
    <mergeCell ref="DM5:DM6"/>
    <mergeCell ref="DN5:DN6"/>
    <mergeCell ref="DF5:DF6"/>
    <mergeCell ref="DG5:DG6"/>
    <mergeCell ref="DI5:DI6"/>
    <mergeCell ref="DJ5:DJ6"/>
    <mergeCell ref="DB5:DB6"/>
    <mergeCell ref="DC5:DC6"/>
    <mergeCell ref="DD5:DD6"/>
    <mergeCell ref="DE5:DE6"/>
    <mergeCell ref="CY5:CY6"/>
    <mergeCell ref="CZ5:CZ6"/>
    <mergeCell ref="DA5:DA6"/>
    <mergeCell ref="CT5:CT6"/>
    <mergeCell ref="CU5:CU6"/>
    <mergeCell ref="CV5:CV6"/>
    <mergeCell ref="CW5:CW6"/>
    <mergeCell ref="CO5:CO6"/>
    <mergeCell ref="CP5:CP6"/>
    <mergeCell ref="CQ5:CQ6"/>
    <mergeCell ref="CR5:CR6"/>
    <mergeCell ref="CJ5:CJ6"/>
    <mergeCell ref="CL5:CL6"/>
    <mergeCell ref="CM5:CM6"/>
    <mergeCell ref="CN5:CN6"/>
    <mergeCell ref="CK5:CK6"/>
    <mergeCell ref="CF5:CF6"/>
    <mergeCell ref="CG5:CG6"/>
    <mergeCell ref="CH5:CH6"/>
    <mergeCell ref="CI5:CI6"/>
    <mergeCell ref="CA5:CA6"/>
    <mergeCell ref="CB5:CB6"/>
    <mergeCell ref="CD5:CD6"/>
    <mergeCell ref="CE5:CE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J5:BJ6"/>
    <mergeCell ref="BK5:BK6"/>
    <mergeCell ref="BL5:BL6"/>
    <mergeCell ref="BM5:BM6"/>
    <mergeCell ref="BE5:BE6"/>
    <mergeCell ref="BG5:BG6"/>
    <mergeCell ref="BH5:BH6"/>
    <mergeCell ref="BI5:BI6"/>
    <mergeCell ref="BF5:BF6"/>
    <mergeCell ref="AY5:AY6"/>
    <mergeCell ref="AZ5:AZ6"/>
    <mergeCell ref="AX5:AX6"/>
    <mergeCell ref="AR5:AR6"/>
    <mergeCell ref="AS5:AS6"/>
    <mergeCell ref="AT5:AT6"/>
    <mergeCell ref="AU5:AU6"/>
    <mergeCell ref="AQ5:AQ6"/>
    <mergeCell ref="AP5:AP6"/>
    <mergeCell ref="AI5:AI6"/>
    <mergeCell ref="AJ5:AJ6"/>
    <mergeCell ref="AK5:AK6"/>
    <mergeCell ref="AL5:AL6"/>
    <mergeCell ref="L5:L6"/>
    <mergeCell ref="M5:M6"/>
    <mergeCell ref="N5:N6"/>
    <mergeCell ref="K5:K6"/>
    <mergeCell ref="O5:O6"/>
    <mergeCell ref="P5:P6"/>
    <mergeCell ref="Q5:Q6"/>
    <mergeCell ref="R5:R6"/>
    <mergeCell ref="GN4:GR4"/>
    <mergeCell ref="HI4:HM4"/>
    <mergeCell ref="GS4:GZ4"/>
    <mergeCell ref="HA4:HH4"/>
    <mergeCell ref="GI4:GM4"/>
    <mergeCell ref="FS4:FZ4"/>
    <mergeCell ref="GA4:GH4"/>
    <mergeCell ref="EN4:ET4"/>
    <mergeCell ref="EE4:EL4"/>
    <mergeCell ref="EU4:FB4"/>
    <mergeCell ref="DA4:DG4"/>
    <mergeCell ref="DP4:DV4"/>
    <mergeCell ref="BV4:CB4"/>
    <mergeCell ref="CK4:CR4"/>
    <mergeCell ref="AP4:AW4"/>
    <mergeCell ref="AX4:BE4"/>
    <mergeCell ref="BF4:BM4"/>
    <mergeCell ref="W5:W6"/>
    <mergeCell ref="X5:X6"/>
    <mergeCell ref="Y5:Y6"/>
    <mergeCell ref="Z5:Z6"/>
    <mergeCell ref="AA5:AA6"/>
    <mergeCell ref="AB5:AB6"/>
    <mergeCell ref="AC5:AC6"/>
    <mergeCell ref="AA4:AG4"/>
    <mergeCell ref="AD5:AD6"/>
    <mergeCell ref="AE5:AE6"/>
    <mergeCell ref="AF5:AF6"/>
    <mergeCell ref="AG5:AG6"/>
    <mergeCell ref="A4:A6"/>
    <mergeCell ref="B4:B6"/>
    <mergeCell ref="D5:D6"/>
    <mergeCell ref="E5:E6"/>
    <mergeCell ref="C4:J4"/>
    <mergeCell ref="F5:F6"/>
    <mergeCell ref="G5:G6"/>
    <mergeCell ref="H5:H6"/>
    <mergeCell ref="I5:I6"/>
    <mergeCell ref="J5:J6"/>
  </mergeCells>
  <printOptions/>
  <pageMargins left="0" right="0" top="0.984251968503937" bottom="0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D22" sqref="D22"/>
    </sheetView>
  </sheetViews>
  <sheetFormatPr defaultColWidth="9.00390625" defaultRowHeight="12.75"/>
  <cols>
    <col min="1" max="1" width="5.25390625" style="46" customWidth="1"/>
    <col min="2" max="2" width="22.875" style="46" customWidth="1"/>
    <col min="3" max="4" width="14.75390625" style="46" customWidth="1"/>
    <col min="5" max="5" width="13.625" style="46" customWidth="1"/>
    <col min="6" max="6" width="13.00390625" style="46" customWidth="1"/>
    <col min="7" max="7" width="14.375" style="46" customWidth="1"/>
    <col min="8" max="8" width="12.875" style="46" customWidth="1"/>
    <col min="9" max="9" width="14.25390625" style="46" customWidth="1"/>
    <col min="10" max="16384" width="9.125" style="46" customWidth="1"/>
  </cols>
  <sheetData>
    <row r="1" spans="1:9" ht="15.75" customHeight="1">
      <c r="A1" s="443" t="s">
        <v>137</v>
      </c>
      <c r="B1" s="443"/>
      <c r="C1" s="443"/>
      <c r="D1" s="443"/>
      <c r="E1" s="443"/>
      <c r="F1" s="443"/>
      <c r="G1" s="443"/>
      <c r="H1" s="443"/>
      <c r="I1" s="443"/>
    </row>
    <row r="2" spans="1:9" ht="21" customHeight="1">
      <c r="A2" s="443" t="s">
        <v>159</v>
      </c>
      <c r="B2" s="443"/>
      <c r="C2" s="443"/>
      <c r="D2" s="443"/>
      <c r="E2" s="443"/>
      <c r="F2" s="443"/>
      <c r="G2" s="443"/>
      <c r="H2" s="443"/>
      <c r="I2" s="443"/>
    </row>
    <row r="3" spans="1:9" ht="16.5" thickBot="1">
      <c r="A3" s="197"/>
      <c r="B3" s="198"/>
      <c r="C3" s="198"/>
      <c r="D3" s="199"/>
      <c r="E3" s="198"/>
      <c r="F3" s="198"/>
      <c r="G3" s="198"/>
      <c r="H3" s="198"/>
      <c r="I3" s="200" t="s">
        <v>138</v>
      </c>
    </row>
    <row r="4" spans="1:9" s="113" customFormat="1" ht="24" customHeight="1">
      <c r="A4" s="440" t="s">
        <v>0</v>
      </c>
      <c r="B4" s="440"/>
      <c r="C4" s="445" t="s">
        <v>155</v>
      </c>
      <c r="D4" s="448" t="s">
        <v>160</v>
      </c>
      <c r="E4" s="448" t="s">
        <v>161</v>
      </c>
      <c r="F4" s="450" t="s">
        <v>156</v>
      </c>
      <c r="G4" s="437" t="s">
        <v>162</v>
      </c>
      <c r="H4" s="437" t="s">
        <v>163</v>
      </c>
      <c r="I4" s="437" t="s">
        <v>164</v>
      </c>
    </row>
    <row r="5" spans="1:9" s="113" customFormat="1" ht="39.75" customHeight="1">
      <c r="A5" s="441"/>
      <c r="B5" s="441"/>
      <c r="C5" s="446"/>
      <c r="D5" s="449"/>
      <c r="E5" s="449"/>
      <c r="F5" s="451"/>
      <c r="G5" s="438"/>
      <c r="H5" s="438"/>
      <c r="I5" s="438"/>
    </row>
    <row r="6" spans="1:9" s="113" customFormat="1" ht="15">
      <c r="A6" s="441"/>
      <c r="B6" s="441"/>
      <c r="C6" s="446"/>
      <c r="D6" s="449"/>
      <c r="E6" s="449"/>
      <c r="F6" s="451"/>
      <c r="G6" s="438"/>
      <c r="H6" s="438"/>
      <c r="I6" s="438"/>
    </row>
    <row r="7" spans="1:9" s="113" customFormat="1" ht="17.25" customHeight="1" thickBot="1">
      <c r="A7" s="442"/>
      <c r="B7" s="442"/>
      <c r="C7" s="447"/>
      <c r="D7" s="449"/>
      <c r="E7" s="449"/>
      <c r="F7" s="452"/>
      <c r="G7" s="439"/>
      <c r="H7" s="439"/>
      <c r="I7" s="439"/>
    </row>
    <row r="8" spans="1:9" ht="15.75">
      <c r="A8" s="201">
        <v>1</v>
      </c>
      <c r="B8" s="202" t="s">
        <v>32</v>
      </c>
      <c r="C8" s="203">
        <f>доходы!L7</f>
        <v>1723.1</v>
      </c>
      <c r="D8" s="203">
        <f>доходы!M7</f>
        <v>318.5</v>
      </c>
      <c r="E8" s="203">
        <f>доходы!N7</f>
        <v>320.01</v>
      </c>
      <c r="F8" s="204">
        <f aca="true" t="shared" si="0" ref="F8:F19">ROUND(E8/C8*100,1)</f>
        <v>18.6</v>
      </c>
      <c r="G8" s="204">
        <f aca="true" t="shared" si="1" ref="G8:G19">ROUND(E8/D8*100,1)</f>
        <v>100.5</v>
      </c>
      <c r="H8" s="203">
        <f>доходы!Y7</f>
        <v>155.4</v>
      </c>
      <c r="I8" s="205">
        <f aca="true" t="shared" si="2" ref="I8:I19">ROUND(E8/H8*100,1)</f>
        <v>205.9</v>
      </c>
    </row>
    <row r="9" spans="1:9" ht="15.75">
      <c r="A9" s="201">
        <v>2</v>
      </c>
      <c r="B9" s="202" t="s">
        <v>33</v>
      </c>
      <c r="C9" s="203">
        <f>доходы!L8</f>
        <v>5213.4</v>
      </c>
      <c r="D9" s="203">
        <f>доходы!M8</f>
        <v>2519.7000000000003</v>
      </c>
      <c r="E9" s="203">
        <f>доходы!N8</f>
        <v>2680.337</v>
      </c>
      <c r="F9" s="204">
        <f t="shared" si="0"/>
        <v>51.4</v>
      </c>
      <c r="G9" s="204">
        <f t="shared" si="1"/>
        <v>106.4</v>
      </c>
      <c r="H9" s="203">
        <f>доходы!Y8</f>
        <v>860.1</v>
      </c>
      <c r="I9" s="205">
        <f t="shared" si="2"/>
        <v>311.6</v>
      </c>
    </row>
    <row r="10" spans="1:9" ht="15.75">
      <c r="A10" s="201">
        <v>3</v>
      </c>
      <c r="B10" s="202" t="s">
        <v>34</v>
      </c>
      <c r="C10" s="203">
        <f>доходы!L9</f>
        <v>8214.489</v>
      </c>
      <c r="D10" s="203">
        <f>доходы!M9</f>
        <v>1019.68</v>
      </c>
      <c r="E10" s="203">
        <f>доходы!N9</f>
        <v>1036.4360000000001</v>
      </c>
      <c r="F10" s="204">
        <f t="shared" si="0"/>
        <v>12.6</v>
      </c>
      <c r="G10" s="204">
        <f t="shared" si="1"/>
        <v>101.6</v>
      </c>
      <c r="H10" s="203">
        <f>доходы!Y9</f>
        <v>1049.6999999999998</v>
      </c>
      <c r="I10" s="205">
        <f t="shared" si="2"/>
        <v>98.7</v>
      </c>
    </row>
    <row r="11" spans="1:9" ht="15.75">
      <c r="A11" s="201">
        <v>4</v>
      </c>
      <c r="B11" s="202" t="s">
        <v>35</v>
      </c>
      <c r="C11" s="203">
        <f>доходы!L10</f>
        <v>1546.7</v>
      </c>
      <c r="D11" s="203">
        <f>доходы!M10</f>
        <v>647.2</v>
      </c>
      <c r="E11" s="203">
        <f>доходы!N10</f>
        <v>683.989</v>
      </c>
      <c r="F11" s="204">
        <f t="shared" si="0"/>
        <v>44.2</v>
      </c>
      <c r="G11" s="204">
        <f t="shared" si="1"/>
        <v>105.7</v>
      </c>
      <c r="H11" s="203">
        <f>доходы!Y10</f>
        <v>581.3</v>
      </c>
      <c r="I11" s="205">
        <f t="shared" si="2"/>
        <v>117.7</v>
      </c>
    </row>
    <row r="12" spans="1:9" ht="15.75">
      <c r="A12" s="201">
        <v>5</v>
      </c>
      <c r="B12" s="206" t="s">
        <v>36</v>
      </c>
      <c r="C12" s="203">
        <f>доходы!L11</f>
        <v>5083.700000000001</v>
      </c>
      <c r="D12" s="203">
        <f>доходы!M11</f>
        <v>1636.6</v>
      </c>
      <c r="E12" s="203">
        <f>доходы!N11</f>
        <v>1656.5949999999998</v>
      </c>
      <c r="F12" s="204">
        <f t="shared" si="0"/>
        <v>32.6</v>
      </c>
      <c r="G12" s="204">
        <f t="shared" si="1"/>
        <v>101.2</v>
      </c>
      <c r="H12" s="203">
        <f>доходы!Y11</f>
        <v>663.2</v>
      </c>
      <c r="I12" s="205">
        <f t="shared" si="2"/>
        <v>249.8</v>
      </c>
    </row>
    <row r="13" spans="1:9" ht="15.75">
      <c r="A13" s="201">
        <v>6</v>
      </c>
      <c r="B13" s="202" t="s">
        <v>37</v>
      </c>
      <c r="C13" s="203">
        <f>доходы!L12</f>
        <v>2890.1</v>
      </c>
      <c r="D13" s="203">
        <f>доходы!M12</f>
        <v>792.7</v>
      </c>
      <c r="E13" s="203">
        <f>доходы!N12</f>
        <v>900.221</v>
      </c>
      <c r="F13" s="204">
        <f t="shared" si="0"/>
        <v>31.1</v>
      </c>
      <c r="G13" s="204">
        <f t="shared" si="1"/>
        <v>113.6</v>
      </c>
      <c r="H13" s="203">
        <f>доходы!Y12</f>
        <v>259.90000000000003</v>
      </c>
      <c r="I13" s="205">
        <f t="shared" si="2"/>
        <v>346.4</v>
      </c>
    </row>
    <row r="14" spans="1:9" ht="15.75">
      <c r="A14" s="201">
        <v>7</v>
      </c>
      <c r="B14" s="202" t="s">
        <v>38</v>
      </c>
      <c r="C14" s="203">
        <f>доходы!L13</f>
        <v>2304.5</v>
      </c>
      <c r="D14" s="203">
        <f>доходы!M13</f>
        <v>576.8000000000001</v>
      </c>
      <c r="E14" s="203">
        <f>доходы!N13</f>
        <v>611.5740000000001</v>
      </c>
      <c r="F14" s="204">
        <f t="shared" si="0"/>
        <v>26.5</v>
      </c>
      <c r="G14" s="204">
        <f t="shared" si="1"/>
        <v>106</v>
      </c>
      <c r="H14" s="203">
        <f>доходы!Y13</f>
        <v>273</v>
      </c>
      <c r="I14" s="205">
        <f t="shared" si="2"/>
        <v>224</v>
      </c>
    </row>
    <row r="15" spans="1:9" ht="15.75">
      <c r="A15" s="201">
        <v>8</v>
      </c>
      <c r="B15" s="202" t="s">
        <v>39</v>
      </c>
      <c r="C15" s="203">
        <f>доходы!L14</f>
        <v>1865.5</v>
      </c>
      <c r="D15" s="203">
        <f>доходы!M14</f>
        <v>356.5</v>
      </c>
      <c r="E15" s="203">
        <f>доходы!N14</f>
        <v>352.51</v>
      </c>
      <c r="F15" s="204">
        <f t="shared" si="0"/>
        <v>18.9</v>
      </c>
      <c r="G15" s="204">
        <f t="shared" si="1"/>
        <v>98.9</v>
      </c>
      <c r="H15" s="203">
        <f>доходы!Y14</f>
        <v>325.79999999999995</v>
      </c>
      <c r="I15" s="205">
        <f t="shared" si="2"/>
        <v>108.2</v>
      </c>
    </row>
    <row r="16" spans="1:9" ht="15.75">
      <c r="A16" s="201">
        <v>9</v>
      </c>
      <c r="B16" s="202" t="s">
        <v>40</v>
      </c>
      <c r="C16" s="203">
        <f>доходы!L15</f>
        <v>1884.8</v>
      </c>
      <c r="D16" s="203">
        <f>доходы!M15</f>
        <v>777.5</v>
      </c>
      <c r="E16" s="203">
        <f>доходы!N15</f>
        <v>814.494</v>
      </c>
      <c r="F16" s="204">
        <f t="shared" si="0"/>
        <v>43.2</v>
      </c>
      <c r="G16" s="204">
        <f t="shared" si="1"/>
        <v>104.8</v>
      </c>
      <c r="H16" s="203">
        <f>доходы!Y15</f>
        <v>640</v>
      </c>
      <c r="I16" s="205">
        <f t="shared" si="2"/>
        <v>127.3</v>
      </c>
    </row>
    <row r="17" spans="1:9" ht="15.75">
      <c r="A17" s="201">
        <v>10</v>
      </c>
      <c r="B17" s="202" t="s">
        <v>41</v>
      </c>
      <c r="C17" s="203">
        <f>доходы!L16</f>
        <v>3637.6</v>
      </c>
      <c r="D17" s="203">
        <f>доходы!M16</f>
        <v>927.4000000000001</v>
      </c>
      <c r="E17" s="203">
        <f>доходы!N16</f>
        <v>1038.57</v>
      </c>
      <c r="F17" s="204">
        <f t="shared" si="0"/>
        <v>28.6</v>
      </c>
      <c r="G17" s="204">
        <f t="shared" si="1"/>
        <v>112</v>
      </c>
      <c r="H17" s="203">
        <f>доходы!Y16</f>
        <v>593.4</v>
      </c>
      <c r="I17" s="205">
        <f t="shared" si="2"/>
        <v>175</v>
      </c>
    </row>
    <row r="18" spans="1:9" s="211" customFormat="1" ht="31.5">
      <c r="A18" s="201">
        <v>11</v>
      </c>
      <c r="B18" s="207" t="s">
        <v>139</v>
      </c>
      <c r="C18" s="208">
        <f>SUM(C8:C17)</f>
        <v>34363.888999999996</v>
      </c>
      <c r="D18" s="208">
        <f>SUM(D8:D17)</f>
        <v>9572.58</v>
      </c>
      <c r="E18" s="208">
        <f>SUM(E8:E17)</f>
        <v>10094.736</v>
      </c>
      <c r="F18" s="209">
        <f>ROUND(E18/C18*100,1)</f>
        <v>29.4</v>
      </c>
      <c r="G18" s="209">
        <f>ROUND(E18/D18*100,1)</f>
        <v>105.5</v>
      </c>
      <c r="H18" s="208">
        <f>SUM(H8:H17)</f>
        <v>5401.799999999999</v>
      </c>
      <c r="I18" s="210">
        <f t="shared" si="2"/>
        <v>186.9</v>
      </c>
    </row>
    <row r="19" spans="1:9" ht="16.5" thickBot="1">
      <c r="A19" s="201">
        <v>12</v>
      </c>
      <c r="B19" s="212" t="s">
        <v>42</v>
      </c>
      <c r="C19" s="203">
        <f>доходы!L18</f>
        <v>63475</v>
      </c>
      <c r="D19" s="203">
        <f>доходы!M18</f>
        <v>19450.9</v>
      </c>
      <c r="E19" s="203">
        <f>доходы!N18</f>
        <v>19927.739</v>
      </c>
      <c r="F19" s="213">
        <f t="shared" si="0"/>
        <v>31.4</v>
      </c>
      <c r="G19" s="213">
        <f t="shared" si="1"/>
        <v>102.5</v>
      </c>
      <c r="H19" s="203">
        <f>доходы!Y18</f>
        <v>14688.300000000001</v>
      </c>
      <c r="I19" s="214">
        <f t="shared" si="2"/>
        <v>135.7</v>
      </c>
    </row>
    <row r="20" spans="1:9" ht="16.5" thickBot="1">
      <c r="A20" s="215">
        <v>13</v>
      </c>
      <c r="B20" s="216" t="s">
        <v>44</v>
      </c>
      <c r="C20" s="203">
        <f>доходы!L19</f>
        <v>174806.09999999998</v>
      </c>
      <c r="D20" s="203">
        <f>доходы!M19</f>
        <v>59060.70000000001</v>
      </c>
      <c r="E20" s="203">
        <f>доходы!N19</f>
        <v>59227.68899999999</v>
      </c>
      <c r="F20" s="217">
        <f>ROUND(E20/C20*100,1)</f>
        <v>33.9</v>
      </c>
      <c r="G20" s="217">
        <f>ROUND(E20/D20*100,1)</f>
        <v>100.3</v>
      </c>
      <c r="H20" s="203">
        <f>доходы!Y19</f>
        <v>44750</v>
      </c>
      <c r="I20" s="218">
        <f>ROUND(E20/H20*100,1)</f>
        <v>132.4</v>
      </c>
    </row>
    <row r="21" spans="1:9" ht="16.5" thickBot="1">
      <c r="A21" s="215">
        <v>14</v>
      </c>
      <c r="B21" s="219" t="s">
        <v>128</v>
      </c>
      <c r="C21" s="203"/>
      <c r="D21" s="203"/>
      <c r="E21" s="203"/>
      <c r="F21" s="220"/>
      <c r="G21" s="220"/>
      <c r="H21" s="203"/>
      <c r="I21" s="221"/>
    </row>
    <row r="22" spans="1:9" s="211" customFormat="1" ht="16.5" thickBot="1">
      <c r="A22" s="215">
        <v>15</v>
      </c>
      <c r="B22" s="222" t="s">
        <v>45</v>
      </c>
      <c r="C22" s="223">
        <f>C18+C19+C20-C21</f>
        <v>272644.98899999994</v>
      </c>
      <c r="D22" s="223">
        <f>D18+D19+D20-D21</f>
        <v>88084.18000000002</v>
      </c>
      <c r="E22" s="223">
        <f>E18+E19+E20-E21</f>
        <v>89250.16399999999</v>
      </c>
      <c r="F22" s="224">
        <f>ROUND(E22/C22*100,1)</f>
        <v>32.7</v>
      </c>
      <c r="G22" s="224">
        <f>ROUND(E22/D22*100,1)</f>
        <v>101.3</v>
      </c>
      <c r="H22" s="223">
        <f>H18+H19+H20-H21</f>
        <v>64840.1</v>
      </c>
      <c r="I22" s="225">
        <f>ROUND(E22/H22*100,1)</f>
        <v>137.6</v>
      </c>
    </row>
    <row r="23" spans="4:8" ht="15.75">
      <c r="D23" s="226"/>
      <c r="E23" s="226"/>
      <c r="H23" s="226"/>
    </row>
    <row r="24" spans="4:8" ht="15.75">
      <c r="D24" s="227"/>
      <c r="E24" s="227"/>
      <c r="H24" s="227"/>
    </row>
    <row r="25" spans="2:9" ht="15.75">
      <c r="B25" s="444" t="s">
        <v>140</v>
      </c>
      <c r="C25" s="444"/>
      <c r="D25" s="444"/>
      <c r="E25" s="444"/>
      <c r="F25" s="444"/>
      <c r="G25" s="444"/>
      <c r="H25" s="444"/>
      <c r="I25" s="444"/>
    </row>
  </sheetData>
  <mergeCells count="12">
    <mergeCell ref="B25:I25"/>
    <mergeCell ref="A2:I2"/>
    <mergeCell ref="B4:B7"/>
    <mergeCell ref="C4:C7"/>
    <mergeCell ref="D4:D7"/>
    <mergeCell ref="E4:E7"/>
    <mergeCell ref="F4:F7"/>
    <mergeCell ref="G4:G7"/>
    <mergeCell ref="H4:H7"/>
    <mergeCell ref="I4:I7"/>
    <mergeCell ref="A4:A7"/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4">
      <pane xSplit="3" ySplit="4" topLeftCell="D8" activePane="bottomRight" state="frozen"/>
      <selection pane="topLeft" activeCell="A4" sqref="A4"/>
      <selection pane="topRight" activeCell="D4" sqref="D4"/>
      <selection pane="bottomLeft" activeCell="A8" sqref="A8"/>
      <selection pane="bottomRight" activeCell="I20" sqref="I20"/>
    </sheetView>
  </sheetViews>
  <sheetFormatPr defaultColWidth="9.00390625" defaultRowHeight="12.75"/>
  <cols>
    <col min="1" max="1" width="5.375" style="47" customWidth="1"/>
    <col min="2" max="2" width="14.875" style="47" hidden="1" customWidth="1"/>
    <col min="3" max="3" width="24.625" style="46" customWidth="1"/>
    <col min="4" max="4" width="9.375" style="47" customWidth="1"/>
    <col min="5" max="5" width="14.625" style="47" customWidth="1"/>
    <col min="6" max="6" width="13.00390625" style="47" customWidth="1"/>
    <col min="7" max="7" width="14.00390625" style="47" customWidth="1"/>
    <col min="8" max="8" width="11.875" style="47" customWidth="1"/>
    <col min="9" max="9" width="10.25390625" style="47" customWidth="1"/>
    <col min="10" max="10" width="14.25390625" style="47" customWidth="1"/>
    <col min="11" max="11" width="12.875" style="47" customWidth="1"/>
    <col min="12" max="12" width="13.875" style="47" customWidth="1"/>
    <col min="13" max="13" width="11.75390625" style="47" customWidth="1"/>
    <col min="14" max="16384" width="9.125" style="47" customWidth="1"/>
  </cols>
  <sheetData>
    <row r="1" spans="1:13" ht="18.75" customHeight="1">
      <c r="A1" s="461" t="s">
        <v>165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</row>
    <row r="2" spans="1:13" ht="34.5" customHeight="1">
      <c r="A2" s="461"/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</row>
    <row r="3" ht="19.5" thickBot="1">
      <c r="M3" s="48"/>
    </row>
    <row r="4" spans="1:13" s="114" customFormat="1" ht="23.25" customHeight="1">
      <c r="A4" s="440" t="s">
        <v>0</v>
      </c>
      <c r="B4" s="462" t="s">
        <v>46</v>
      </c>
      <c r="C4" s="463"/>
      <c r="D4" s="468" t="s">
        <v>157</v>
      </c>
      <c r="E4" s="469"/>
      <c r="F4" s="469"/>
      <c r="G4" s="469"/>
      <c r="H4" s="470"/>
      <c r="I4" s="468" t="s">
        <v>149</v>
      </c>
      <c r="J4" s="469"/>
      <c r="K4" s="469"/>
      <c r="L4" s="469"/>
      <c r="M4" s="470"/>
    </row>
    <row r="5" spans="1:13" s="113" customFormat="1" ht="39" customHeight="1">
      <c r="A5" s="441"/>
      <c r="B5" s="464"/>
      <c r="C5" s="465"/>
      <c r="D5" s="471" t="s">
        <v>141</v>
      </c>
      <c r="E5" s="458" t="s">
        <v>166</v>
      </c>
      <c r="F5" s="458" t="s">
        <v>167</v>
      </c>
      <c r="G5" s="458" t="s">
        <v>47</v>
      </c>
      <c r="H5" s="459"/>
      <c r="I5" s="471" t="s">
        <v>142</v>
      </c>
      <c r="J5" s="458" t="s">
        <v>168</v>
      </c>
      <c r="K5" s="458" t="s">
        <v>167</v>
      </c>
      <c r="L5" s="458" t="s">
        <v>47</v>
      </c>
      <c r="M5" s="459"/>
    </row>
    <row r="6" spans="1:13" s="113" customFormat="1" ht="48.75" customHeight="1">
      <c r="A6" s="441"/>
      <c r="B6" s="464"/>
      <c r="C6" s="465"/>
      <c r="D6" s="471"/>
      <c r="E6" s="458"/>
      <c r="F6" s="458"/>
      <c r="G6" s="460" t="s">
        <v>169</v>
      </c>
      <c r="H6" s="459" t="s">
        <v>170</v>
      </c>
      <c r="I6" s="471"/>
      <c r="J6" s="458"/>
      <c r="K6" s="458"/>
      <c r="L6" s="460" t="s">
        <v>169</v>
      </c>
      <c r="M6" s="459" t="s">
        <v>170</v>
      </c>
    </row>
    <row r="7" spans="1:13" s="113" customFormat="1" ht="65.25" customHeight="1" thickBot="1">
      <c r="A7" s="441"/>
      <c r="B7" s="466"/>
      <c r="C7" s="467"/>
      <c r="D7" s="471"/>
      <c r="E7" s="458"/>
      <c r="F7" s="458"/>
      <c r="G7" s="460"/>
      <c r="H7" s="459"/>
      <c r="I7" s="471"/>
      <c r="J7" s="458"/>
      <c r="K7" s="458"/>
      <c r="L7" s="460"/>
      <c r="M7" s="459"/>
    </row>
    <row r="8" spans="1:13" ht="18.75">
      <c r="A8" s="49">
        <v>1</v>
      </c>
      <c r="B8" s="50"/>
      <c r="C8" s="45" t="s">
        <v>32</v>
      </c>
      <c r="D8" s="51">
        <v>1417</v>
      </c>
      <c r="E8" s="64">
        <f>доходы!N7</f>
        <v>320.01</v>
      </c>
      <c r="F8" s="64">
        <f>доходы!V7</f>
        <v>318.13</v>
      </c>
      <c r="G8" s="52">
        <f aca="true" t="shared" si="0" ref="G8:G19">E8/D8*1000</f>
        <v>225.8362738179252</v>
      </c>
      <c r="H8" s="53">
        <f aca="true" t="shared" si="1" ref="H8:H22">F8/D8*1000</f>
        <v>224.50952717007763</v>
      </c>
      <c r="I8" s="51">
        <v>1520</v>
      </c>
      <c r="J8" s="54">
        <f>доходы!Q7</f>
        <v>157.3</v>
      </c>
      <c r="K8" s="55">
        <f>доходы!Y7</f>
        <v>155.4</v>
      </c>
      <c r="L8" s="54">
        <f aca="true" t="shared" si="2" ref="L8:L19">J8/I8*1000</f>
        <v>103.48684210526316</v>
      </c>
      <c r="M8" s="56">
        <f aca="true" t="shared" si="3" ref="M8:M19">K8/I8*1000</f>
        <v>102.23684210526316</v>
      </c>
    </row>
    <row r="9" spans="1:13" ht="18.75">
      <c r="A9" s="49">
        <v>2</v>
      </c>
      <c r="B9" s="50"/>
      <c r="C9" s="45" t="s">
        <v>33</v>
      </c>
      <c r="D9" s="51">
        <v>1751</v>
      </c>
      <c r="E9" s="64">
        <f>доходы!N8</f>
        <v>2680.337</v>
      </c>
      <c r="F9" s="64">
        <f>доходы!V8</f>
        <v>1631.199</v>
      </c>
      <c r="G9" s="52">
        <f t="shared" si="0"/>
        <v>1530.7464306110794</v>
      </c>
      <c r="H9" s="53">
        <f t="shared" si="1"/>
        <v>931.58138206739</v>
      </c>
      <c r="I9" s="51">
        <v>1732</v>
      </c>
      <c r="J9" s="54">
        <f>доходы!Q8</f>
        <v>998.95</v>
      </c>
      <c r="K9" s="55">
        <f>доходы!Y8</f>
        <v>860.1</v>
      </c>
      <c r="L9" s="54">
        <f t="shared" si="2"/>
        <v>576.7609699769052</v>
      </c>
      <c r="M9" s="56">
        <f t="shared" si="3"/>
        <v>496.593533487298</v>
      </c>
    </row>
    <row r="10" spans="1:13" ht="18.75">
      <c r="A10" s="49">
        <v>3</v>
      </c>
      <c r="B10" s="50"/>
      <c r="C10" s="45" t="s">
        <v>34</v>
      </c>
      <c r="D10" s="51">
        <v>3995</v>
      </c>
      <c r="E10" s="64">
        <f>доходы!N9</f>
        <v>1036.4360000000001</v>
      </c>
      <c r="F10" s="64">
        <f>доходы!V9</f>
        <v>1005.3180000000001</v>
      </c>
      <c r="G10" s="52">
        <f t="shared" si="0"/>
        <v>259.43329161451817</v>
      </c>
      <c r="H10" s="53">
        <f t="shared" si="1"/>
        <v>251.64405506883608</v>
      </c>
      <c r="I10" s="51">
        <v>4104</v>
      </c>
      <c r="J10" s="54">
        <f>доходы!Q9</f>
        <v>1366.7999999999997</v>
      </c>
      <c r="K10" s="55">
        <f>доходы!Y9</f>
        <v>1049.6999999999998</v>
      </c>
      <c r="L10" s="54">
        <f t="shared" si="2"/>
        <v>333.04093567251454</v>
      </c>
      <c r="M10" s="56">
        <f t="shared" si="3"/>
        <v>255.77485380116954</v>
      </c>
    </row>
    <row r="11" spans="1:13" ht="18.75">
      <c r="A11" s="49">
        <v>4</v>
      </c>
      <c r="B11" s="50"/>
      <c r="C11" s="45" t="s">
        <v>35</v>
      </c>
      <c r="D11" s="51">
        <v>872</v>
      </c>
      <c r="E11" s="64">
        <f>доходы!N10</f>
        <v>683.989</v>
      </c>
      <c r="F11" s="64">
        <f>доходы!V10</f>
        <v>680.879</v>
      </c>
      <c r="G11" s="52">
        <f t="shared" si="0"/>
        <v>784.3910550458716</v>
      </c>
      <c r="H11" s="53">
        <f t="shared" si="1"/>
        <v>780.8245412844037</v>
      </c>
      <c r="I11" s="51">
        <v>901</v>
      </c>
      <c r="J11" s="54">
        <f>доходы!Q10</f>
        <v>581.3</v>
      </c>
      <c r="K11" s="55">
        <f>доходы!Y10</f>
        <v>581.3</v>
      </c>
      <c r="L11" s="54">
        <f t="shared" si="2"/>
        <v>645.1720310765814</v>
      </c>
      <c r="M11" s="56">
        <f t="shared" si="3"/>
        <v>645.1720310765814</v>
      </c>
    </row>
    <row r="12" spans="1:13" ht="18.75">
      <c r="A12" s="49">
        <v>5</v>
      </c>
      <c r="B12" s="50"/>
      <c r="C12" s="45" t="s">
        <v>36</v>
      </c>
      <c r="D12" s="51">
        <v>1920</v>
      </c>
      <c r="E12" s="64">
        <f>доходы!N11</f>
        <v>1656.5949999999998</v>
      </c>
      <c r="F12" s="64">
        <f>доходы!V11</f>
        <v>1212.253</v>
      </c>
      <c r="G12" s="52">
        <f t="shared" si="0"/>
        <v>862.8098958333333</v>
      </c>
      <c r="H12" s="53">
        <f t="shared" si="1"/>
        <v>631.3817708333332</v>
      </c>
      <c r="I12" s="51">
        <v>2026</v>
      </c>
      <c r="J12" s="54">
        <f>доходы!Q11</f>
        <v>667.7</v>
      </c>
      <c r="K12" s="55">
        <f>доходы!Y11</f>
        <v>663.2</v>
      </c>
      <c r="L12" s="54">
        <f t="shared" si="2"/>
        <v>329.5656465942744</v>
      </c>
      <c r="M12" s="56">
        <f t="shared" si="3"/>
        <v>327.3445212240869</v>
      </c>
    </row>
    <row r="13" spans="1:13" ht="18.75">
      <c r="A13" s="49">
        <v>6</v>
      </c>
      <c r="B13" s="50"/>
      <c r="C13" s="45" t="s">
        <v>37</v>
      </c>
      <c r="D13" s="51">
        <v>1951</v>
      </c>
      <c r="E13" s="64">
        <f>доходы!N12</f>
        <v>900.221</v>
      </c>
      <c r="F13" s="64">
        <f>доходы!V12</f>
        <v>580.2139999999999</v>
      </c>
      <c r="G13" s="52">
        <f t="shared" si="0"/>
        <v>461.41517170681703</v>
      </c>
      <c r="H13" s="53">
        <f t="shared" si="1"/>
        <v>297.3931317273193</v>
      </c>
      <c r="I13" s="51">
        <v>2537</v>
      </c>
      <c r="J13" s="54">
        <f>доходы!Q12</f>
        <v>444</v>
      </c>
      <c r="K13" s="55">
        <f>доходы!Y12</f>
        <v>259.90000000000003</v>
      </c>
      <c r="L13" s="54">
        <f t="shared" si="2"/>
        <v>175.00985415845489</v>
      </c>
      <c r="M13" s="56">
        <f t="shared" si="3"/>
        <v>102.44383129680728</v>
      </c>
    </row>
    <row r="14" spans="1:13" ht="18.75">
      <c r="A14" s="49">
        <v>7</v>
      </c>
      <c r="B14" s="50"/>
      <c r="C14" s="45" t="s">
        <v>38</v>
      </c>
      <c r="D14" s="51">
        <v>2429</v>
      </c>
      <c r="E14" s="64">
        <f>доходы!N13</f>
        <v>611.5740000000001</v>
      </c>
      <c r="F14" s="64">
        <f>доходы!V13</f>
        <v>611.5740000000001</v>
      </c>
      <c r="G14" s="52">
        <f t="shared" si="0"/>
        <v>251.78015644298068</v>
      </c>
      <c r="H14" s="53">
        <f t="shared" si="1"/>
        <v>251.78015644298068</v>
      </c>
      <c r="I14" s="51">
        <v>1937</v>
      </c>
      <c r="J14" s="54">
        <f>доходы!Q13</f>
        <v>273</v>
      </c>
      <c r="K14" s="55">
        <f>доходы!Y13</f>
        <v>273</v>
      </c>
      <c r="L14" s="54">
        <f t="shared" si="2"/>
        <v>140.93959731543623</v>
      </c>
      <c r="M14" s="56">
        <f t="shared" si="3"/>
        <v>140.93959731543623</v>
      </c>
    </row>
    <row r="15" spans="1:13" ht="18.75">
      <c r="A15" s="49">
        <v>8</v>
      </c>
      <c r="B15" s="50"/>
      <c r="C15" s="45" t="s">
        <v>39</v>
      </c>
      <c r="D15" s="51">
        <v>382</v>
      </c>
      <c r="E15" s="64">
        <f>доходы!N14</f>
        <v>352.51</v>
      </c>
      <c r="F15" s="64">
        <f>доходы!V14</f>
        <v>352.51</v>
      </c>
      <c r="G15" s="52">
        <f t="shared" si="0"/>
        <v>922.8010471204187</v>
      </c>
      <c r="H15" s="53">
        <f t="shared" si="1"/>
        <v>922.8010471204187</v>
      </c>
      <c r="I15" s="51">
        <v>397</v>
      </c>
      <c r="J15" s="54">
        <f>доходы!Q14</f>
        <v>400.79999999999995</v>
      </c>
      <c r="K15" s="55">
        <f>доходы!Y14</f>
        <v>325.79999999999995</v>
      </c>
      <c r="L15" s="54">
        <f t="shared" si="2"/>
        <v>1009.5717884130981</v>
      </c>
      <c r="M15" s="56">
        <f t="shared" si="3"/>
        <v>820.6549118387908</v>
      </c>
    </row>
    <row r="16" spans="1:13" ht="18.75">
      <c r="A16" s="49">
        <v>9</v>
      </c>
      <c r="B16" s="50"/>
      <c r="C16" s="45" t="s">
        <v>40</v>
      </c>
      <c r="D16" s="51">
        <v>1448</v>
      </c>
      <c r="E16" s="64">
        <f>доходы!N15</f>
        <v>814.494</v>
      </c>
      <c r="F16" s="64">
        <f>доходы!V15</f>
        <v>814.494</v>
      </c>
      <c r="G16" s="52">
        <f t="shared" si="0"/>
        <v>562.4958563535912</v>
      </c>
      <c r="H16" s="53">
        <f t="shared" si="1"/>
        <v>562.4958563535912</v>
      </c>
      <c r="I16" s="51">
        <v>1497</v>
      </c>
      <c r="J16" s="54">
        <f>доходы!Q15</f>
        <v>640</v>
      </c>
      <c r="K16" s="55">
        <f>доходы!Y15</f>
        <v>640</v>
      </c>
      <c r="L16" s="54">
        <f t="shared" si="2"/>
        <v>427.52171008684036</v>
      </c>
      <c r="M16" s="56">
        <f t="shared" si="3"/>
        <v>427.52171008684036</v>
      </c>
    </row>
    <row r="17" spans="1:13" ht="18.75">
      <c r="A17" s="49">
        <v>10</v>
      </c>
      <c r="B17" s="50"/>
      <c r="C17" s="45" t="s">
        <v>41</v>
      </c>
      <c r="D17" s="51">
        <v>927</v>
      </c>
      <c r="E17" s="64">
        <f>доходы!N16</f>
        <v>1038.57</v>
      </c>
      <c r="F17" s="64">
        <f>доходы!V16</f>
        <v>875.97</v>
      </c>
      <c r="G17" s="52">
        <f t="shared" si="0"/>
        <v>1120.3559870550162</v>
      </c>
      <c r="H17" s="53">
        <f t="shared" si="1"/>
        <v>944.9514563106796</v>
      </c>
      <c r="I17" s="51">
        <v>975</v>
      </c>
      <c r="J17" s="54">
        <f>доходы!Q16</f>
        <v>594.1</v>
      </c>
      <c r="K17" s="55">
        <f>доходы!Y16</f>
        <v>593.4</v>
      </c>
      <c r="L17" s="54">
        <f t="shared" si="2"/>
        <v>609.3333333333334</v>
      </c>
      <c r="M17" s="56">
        <f t="shared" si="3"/>
        <v>608.6153846153845</v>
      </c>
    </row>
    <row r="18" spans="1:13" ht="18.75">
      <c r="A18" s="49"/>
      <c r="B18" s="50"/>
      <c r="C18" s="45" t="s">
        <v>150</v>
      </c>
      <c r="D18" s="64">
        <f>SUM(D8:D17)</f>
        <v>17092</v>
      </c>
      <c r="E18" s="64">
        <f>SUM(E8:E17)</f>
        <v>10094.736</v>
      </c>
      <c r="F18" s="64">
        <f>SUM(F8:F17)</f>
        <v>8082.541000000001</v>
      </c>
      <c r="G18" s="64"/>
      <c r="H18" s="64"/>
      <c r="I18" s="64">
        <f>SUM(I8:I17)</f>
        <v>17626</v>
      </c>
      <c r="J18" s="64">
        <f>SUM(J8:J17)</f>
        <v>6123.95</v>
      </c>
      <c r="K18" s="64">
        <f>SUM(K8:K17)</f>
        <v>5401.799999999999</v>
      </c>
      <c r="L18" s="54"/>
      <c r="M18" s="56"/>
    </row>
    <row r="19" spans="1:13" ht="18.75">
      <c r="A19" s="49">
        <v>11</v>
      </c>
      <c r="B19" s="50"/>
      <c r="C19" s="45" t="s">
        <v>42</v>
      </c>
      <c r="D19" s="51">
        <v>20943</v>
      </c>
      <c r="E19" s="64">
        <f>доходы!N18</f>
        <v>19927.739</v>
      </c>
      <c r="F19" s="64">
        <f>доходы!V18</f>
        <v>15818.607</v>
      </c>
      <c r="G19" s="52">
        <f t="shared" si="0"/>
        <v>951.5226567349473</v>
      </c>
      <c r="H19" s="53">
        <f t="shared" si="1"/>
        <v>755.3171465406102</v>
      </c>
      <c r="I19" s="51">
        <v>21626</v>
      </c>
      <c r="J19" s="54">
        <f>доходы!Q18</f>
        <v>20530.300000000003</v>
      </c>
      <c r="K19" s="55">
        <f>доходы!Y18</f>
        <v>14688.300000000001</v>
      </c>
      <c r="L19" s="54">
        <f t="shared" si="2"/>
        <v>949.3341348376955</v>
      </c>
      <c r="M19" s="56">
        <f t="shared" si="3"/>
        <v>679.1963377416074</v>
      </c>
    </row>
    <row r="20" spans="1:13" s="115" customFormat="1" ht="18.75">
      <c r="A20" s="453"/>
      <c r="B20" s="454"/>
      <c r="C20" s="454"/>
      <c r="D20" s="57"/>
      <c r="E20" s="170"/>
      <c r="F20" s="170"/>
      <c r="G20" s="58"/>
      <c r="H20" s="59"/>
      <c r="I20" s="57"/>
      <c r="J20" s="60"/>
      <c r="K20" s="60"/>
      <c r="L20" s="60"/>
      <c r="M20" s="61"/>
    </row>
    <row r="21" spans="1:13" ht="18.75">
      <c r="A21" s="55">
        <v>12</v>
      </c>
      <c r="B21" s="55"/>
      <c r="C21" s="62" t="s">
        <v>44</v>
      </c>
      <c r="D21" s="55"/>
      <c r="E21" s="64">
        <f>доходы!N19</f>
        <v>59227.68899999999</v>
      </c>
      <c r="F21" s="64">
        <f>доходы!V19</f>
        <v>49939.49199999999</v>
      </c>
      <c r="G21" s="55"/>
      <c r="H21" s="55"/>
      <c r="I21" s="55"/>
      <c r="J21" s="54">
        <f>доходы!Q19</f>
        <v>52375.9</v>
      </c>
      <c r="K21" s="55">
        <f>доходы!Y19</f>
        <v>44750</v>
      </c>
      <c r="L21" s="54"/>
      <c r="M21" s="55"/>
    </row>
    <row r="22" spans="1:13" ht="18.75">
      <c r="A22" s="455" t="s">
        <v>45</v>
      </c>
      <c r="B22" s="455"/>
      <c r="C22" s="455"/>
      <c r="D22" s="63">
        <f>SUM(D8:D21)</f>
        <v>55127</v>
      </c>
      <c r="E22" s="64">
        <f>E18+E19+E21</f>
        <v>89250.16399999999</v>
      </c>
      <c r="F22" s="64">
        <f>F18+F19+F21</f>
        <v>73840.63999999998</v>
      </c>
      <c r="G22" s="52">
        <f>E22/D22*1000</f>
        <v>1618.9918551707874</v>
      </c>
      <c r="H22" s="53">
        <f t="shared" si="1"/>
        <v>1339.4641464255262</v>
      </c>
      <c r="I22" s="63">
        <f>SUM(I8:I21)</f>
        <v>56878</v>
      </c>
      <c r="J22" s="64">
        <f>J18+J19+J21</f>
        <v>79030.15000000001</v>
      </c>
      <c r="K22" s="64">
        <f>K18+K19+K21</f>
        <v>64840.1</v>
      </c>
      <c r="L22" s="54">
        <f>J22/I22*1000</f>
        <v>1389.4678082914309</v>
      </c>
      <c r="M22" s="56">
        <f>K22/I22*1000</f>
        <v>1139.98558317803</v>
      </c>
    </row>
    <row r="23" spans="1:13" ht="39" customHeight="1">
      <c r="A23" s="456" t="s">
        <v>48</v>
      </c>
      <c r="B23" s="456"/>
      <c r="C23" s="456"/>
      <c r="D23" s="456"/>
      <c r="E23" s="456"/>
      <c r="F23" s="456"/>
      <c r="G23" s="456"/>
      <c r="H23" s="65"/>
      <c r="L23" s="457" t="s">
        <v>49</v>
      </c>
      <c r="M23" s="457"/>
    </row>
  </sheetData>
  <mergeCells count="21">
    <mergeCell ref="A1:M2"/>
    <mergeCell ref="A4:A7"/>
    <mergeCell ref="B4:C7"/>
    <mergeCell ref="D4:H4"/>
    <mergeCell ref="I4:M4"/>
    <mergeCell ref="D5:D7"/>
    <mergeCell ref="E5:E7"/>
    <mergeCell ref="F5:F7"/>
    <mergeCell ref="G5:H5"/>
    <mergeCell ref="I5:I7"/>
    <mergeCell ref="J5:J7"/>
    <mergeCell ref="K5:K7"/>
    <mergeCell ref="L5:M5"/>
    <mergeCell ref="G6:G7"/>
    <mergeCell ref="H6:H7"/>
    <mergeCell ref="L6:L7"/>
    <mergeCell ref="M6:M7"/>
    <mergeCell ref="A20:C20"/>
    <mergeCell ref="A22:C22"/>
    <mergeCell ref="A23:G23"/>
    <mergeCell ref="L23:M23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Q21"/>
  <sheetViews>
    <sheetView workbookViewId="0" topLeftCell="A1">
      <pane xSplit="2" ySplit="5" topLeftCell="CF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5" sqref="D5"/>
    </sheetView>
  </sheetViews>
  <sheetFormatPr defaultColWidth="9.00390625" defaultRowHeight="12.75"/>
  <cols>
    <col min="1" max="1" width="4.375" style="0" customWidth="1"/>
    <col min="2" max="2" width="25.125" style="0" customWidth="1"/>
    <col min="3" max="3" width="11.625" style="0" customWidth="1"/>
    <col min="4" max="4" width="10.75390625" style="0" customWidth="1"/>
    <col min="5" max="5" width="10.375" style="0" customWidth="1"/>
    <col min="6" max="6" width="6.875" style="0" customWidth="1"/>
    <col min="7" max="7" width="7.00390625" style="0" customWidth="1"/>
    <col min="11" max="11" width="7.125" style="0" customWidth="1"/>
    <col min="12" max="12" width="7.375" style="0" customWidth="1"/>
    <col min="13" max="13" width="8.125" style="0" customWidth="1"/>
    <col min="16" max="16" width="6.25390625" style="0" customWidth="1"/>
    <col min="17" max="17" width="8.625" style="0" customWidth="1"/>
    <col min="18" max="18" width="10.625" style="0" customWidth="1"/>
    <col min="19" max="19" width="6.875" style="0" customWidth="1"/>
    <col min="20" max="21" width="6.375" style="0" customWidth="1"/>
    <col min="22" max="22" width="9.00390625" style="0" customWidth="1"/>
    <col min="24" max="24" width="8.00390625" style="0" customWidth="1"/>
    <col min="25" max="25" width="8.25390625" style="0" customWidth="1"/>
    <col min="26" max="26" width="5.875" style="0" customWidth="1"/>
    <col min="27" max="27" width="10.625" style="0" customWidth="1"/>
    <col min="29" max="29" width="8.875" style="0" customWidth="1"/>
    <col min="30" max="30" width="7.625" style="0" customWidth="1"/>
    <col min="31" max="31" width="6.125" style="0" customWidth="1"/>
    <col min="32" max="32" width="9.875" style="0" customWidth="1"/>
    <col min="33" max="33" width="7.125" style="0" customWidth="1"/>
    <col min="34" max="34" width="7.00390625" style="0" customWidth="1"/>
    <col min="35" max="35" width="7.125" style="0" bestFit="1" customWidth="1"/>
    <col min="36" max="36" width="9.625" style="0" customWidth="1"/>
    <col min="37" max="37" width="9.00390625" style="0" bestFit="1" customWidth="1"/>
    <col min="39" max="39" width="10.375" style="0" customWidth="1"/>
    <col min="40" max="40" width="10.25390625" style="0" customWidth="1"/>
    <col min="41" max="41" width="6.625" style="0" customWidth="1"/>
    <col min="42" max="42" width="8.875" style="0" customWidth="1"/>
    <col min="44" max="44" width="9.375" style="0" customWidth="1"/>
    <col min="45" max="45" width="9.00390625" style="0" customWidth="1"/>
    <col min="46" max="46" width="6.00390625" style="0" customWidth="1"/>
    <col min="47" max="47" width="9.25390625" style="0" customWidth="1"/>
    <col min="48" max="49" width="8.875" style="0" customWidth="1"/>
    <col min="50" max="50" width="9.00390625" style="0" customWidth="1"/>
    <col min="51" max="51" width="8.375" style="0" customWidth="1"/>
    <col min="52" max="52" width="10.25390625" style="0" customWidth="1"/>
    <col min="54" max="54" width="10.125" style="0" customWidth="1"/>
    <col min="56" max="56" width="5.00390625" style="0" customWidth="1"/>
    <col min="57" max="57" width="8.25390625" style="0" customWidth="1"/>
    <col min="59" max="59" width="9.375" style="0" customWidth="1"/>
    <col min="60" max="60" width="9.875" style="0" customWidth="1"/>
    <col min="61" max="62" width="9.00390625" style="0" customWidth="1"/>
    <col min="63" max="63" width="7.875" style="0" customWidth="1"/>
    <col min="64" max="64" width="9.00390625" style="0" customWidth="1"/>
    <col min="65" max="65" width="9.25390625" style="0" customWidth="1"/>
    <col min="66" max="66" width="8.375" style="0" customWidth="1"/>
    <col min="67" max="67" width="9.25390625" style="0" customWidth="1"/>
    <col min="68" max="68" width="0.6171875" style="0" hidden="1" customWidth="1"/>
    <col min="69" max="69" width="7.125" style="0" hidden="1" customWidth="1"/>
    <col min="70" max="70" width="5.75390625" style="0" hidden="1" customWidth="1"/>
    <col min="71" max="71" width="8.125" style="0" hidden="1" customWidth="1"/>
    <col min="72" max="72" width="8.375" style="0" hidden="1" customWidth="1"/>
    <col min="73" max="73" width="8.375" style="0" customWidth="1"/>
    <col min="74" max="74" width="9.00390625" style="0" customWidth="1"/>
    <col min="75" max="75" width="9.25390625" style="0" customWidth="1"/>
    <col min="76" max="76" width="8.25390625" style="0" customWidth="1"/>
    <col min="77" max="77" width="9.875" style="0" customWidth="1"/>
    <col min="78" max="78" width="6.375" style="0" customWidth="1"/>
    <col min="79" max="79" width="6.125" style="0" customWidth="1"/>
    <col min="80" max="80" width="7.00390625" style="0" customWidth="1"/>
    <col min="82" max="82" width="9.00390625" style="0" bestFit="1" customWidth="1"/>
    <col min="83" max="83" width="7.625" style="0" bestFit="1" customWidth="1"/>
    <col min="84" max="84" width="9.25390625" style="0" bestFit="1" customWidth="1"/>
    <col min="85" max="85" width="8.375" style="0" bestFit="1" customWidth="1"/>
    <col min="86" max="86" width="6.25390625" style="0" bestFit="1" customWidth="1"/>
    <col min="87" max="87" width="6.375" style="0" bestFit="1" customWidth="1"/>
    <col min="88" max="89" width="7.125" style="0" bestFit="1" customWidth="1"/>
    <col min="90" max="90" width="7.625" style="0" bestFit="1" customWidth="1"/>
    <col min="91" max="91" width="9.00390625" style="0" bestFit="1" customWidth="1"/>
    <col min="92" max="92" width="9.00390625" style="0" customWidth="1"/>
    <col min="93" max="93" width="9.875" style="0" customWidth="1"/>
    <col min="94" max="94" width="14.00390625" style="0" customWidth="1"/>
  </cols>
  <sheetData>
    <row r="2" spans="3:12" ht="16.5" customHeight="1">
      <c r="C2" s="476" t="s">
        <v>172</v>
      </c>
      <c r="D2" s="476"/>
      <c r="E2" s="476"/>
      <c r="F2" s="476"/>
      <c r="G2" s="476"/>
      <c r="H2" s="476"/>
      <c r="I2" s="476"/>
      <c r="J2" s="476"/>
      <c r="K2" s="476"/>
      <c r="L2" s="476"/>
    </row>
    <row r="3" spans="93:94" ht="12.75" hidden="1">
      <c r="CO3" s="66"/>
      <c r="CP3" s="67"/>
    </row>
    <row r="4" spans="1:94" ht="42.75" customHeight="1">
      <c r="A4" s="68"/>
      <c r="B4" s="477" t="s">
        <v>50</v>
      </c>
      <c r="C4" s="69" t="s">
        <v>51</v>
      </c>
      <c r="D4" s="69"/>
      <c r="E4" s="70"/>
      <c r="F4" s="70"/>
      <c r="G4" s="70"/>
      <c r="H4" s="69" t="s">
        <v>52</v>
      </c>
      <c r="I4" s="69"/>
      <c r="J4" s="70"/>
      <c r="K4" s="70"/>
      <c r="L4" s="70"/>
      <c r="M4" s="69" t="s">
        <v>53</v>
      </c>
      <c r="N4" s="69"/>
      <c r="O4" s="70"/>
      <c r="P4" s="70"/>
      <c r="Q4" s="70"/>
      <c r="R4" s="69" t="s">
        <v>54</v>
      </c>
      <c r="S4" s="69"/>
      <c r="T4" s="70"/>
      <c r="U4" s="70"/>
      <c r="V4" s="70"/>
      <c r="W4" s="69" t="s">
        <v>55</v>
      </c>
      <c r="X4" s="69"/>
      <c r="Y4" s="70"/>
      <c r="Z4" s="70"/>
      <c r="AA4" s="70"/>
      <c r="AB4" s="71" t="s">
        <v>56</v>
      </c>
      <c r="AC4" s="71"/>
      <c r="AD4" s="72"/>
      <c r="AE4" s="72"/>
      <c r="AF4" s="72"/>
      <c r="AG4" s="71" t="s">
        <v>57</v>
      </c>
      <c r="AH4" s="71"/>
      <c r="AI4" s="72"/>
      <c r="AJ4" s="72"/>
      <c r="AK4" s="72"/>
      <c r="AL4" s="71" t="s">
        <v>58</v>
      </c>
      <c r="AM4" s="72"/>
      <c r="AN4" s="72"/>
      <c r="AO4" s="72"/>
      <c r="AP4" s="72"/>
      <c r="AQ4" s="69" t="s">
        <v>59</v>
      </c>
      <c r="AR4" s="69"/>
      <c r="AS4" s="70"/>
      <c r="AT4" s="70"/>
      <c r="AU4" s="70"/>
      <c r="AV4" s="69" t="s">
        <v>60</v>
      </c>
      <c r="AW4" s="69"/>
      <c r="AX4" s="70"/>
      <c r="AY4" s="70"/>
      <c r="AZ4" s="70"/>
      <c r="BA4" s="69" t="s">
        <v>61</v>
      </c>
      <c r="BB4" s="69"/>
      <c r="BC4" s="70"/>
      <c r="BD4" s="70"/>
      <c r="BE4" s="70"/>
      <c r="BF4" s="69" t="s">
        <v>62</v>
      </c>
      <c r="BG4" s="69"/>
      <c r="BH4" s="70"/>
      <c r="BI4" s="70"/>
      <c r="BJ4" s="70"/>
      <c r="BK4" s="479" t="s">
        <v>63</v>
      </c>
      <c r="BL4" s="473"/>
      <c r="BM4" s="473"/>
      <c r="BN4" s="473"/>
      <c r="BO4" s="474"/>
      <c r="BP4" s="69" t="s">
        <v>64</v>
      </c>
      <c r="BQ4" s="69"/>
      <c r="BR4" s="70"/>
      <c r="BS4" s="70"/>
      <c r="BT4" s="70"/>
      <c r="BU4" s="472" t="s">
        <v>65</v>
      </c>
      <c r="BV4" s="473"/>
      <c r="BW4" s="473"/>
      <c r="BX4" s="473"/>
      <c r="BY4" s="474"/>
      <c r="BZ4" s="472" t="s">
        <v>130</v>
      </c>
      <c r="CA4" s="473"/>
      <c r="CB4" s="473"/>
      <c r="CC4" s="473"/>
      <c r="CD4" s="474"/>
      <c r="CE4" s="472" t="s">
        <v>66</v>
      </c>
      <c r="CF4" s="473"/>
      <c r="CG4" s="473"/>
      <c r="CH4" s="473"/>
      <c r="CI4" s="474"/>
      <c r="CJ4" s="472" t="s">
        <v>131</v>
      </c>
      <c r="CK4" s="473"/>
      <c r="CL4" s="473"/>
      <c r="CM4" s="473"/>
      <c r="CN4" s="474"/>
      <c r="CO4" s="472" t="s">
        <v>67</v>
      </c>
      <c r="CP4" s="475"/>
    </row>
    <row r="5" spans="1:94" ht="136.5">
      <c r="A5" s="73"/>
      <c r="B5" s="478"/>
      <c r="C5" s="74" t="s">
        <v>153</v>
      </c>
      <c r="D5" s="74" t="s">
        <v>173</v>
      </c>
      <c r="E5" s="74" t="s">
        <v>68</v>
      </c>
      <c r="F5" s="74" t="s">
        <v>69</v>
      </c>
      <c r="G5" s="74" t="s">
        <v>174</v>
      </c>
      <c r="H5" s="74" t="s">
        <v>153</v>
      </c>
      <c r="I5" s="74" t="str">
        <f>D5</f>
        <v>План на январь-апрель 2019 год</v>
      </c>
      <c r="J5" s="74" t="s">
        <v>68</v>
      </c>
      <c r="K5" s="74" t="s">
        <v>69</v>
      </c>
      <c r="L5" s="74" t="str">
        <f>G5</f>
        <v>% к январю-апрелю 2019 г</v>
      </c>
      <c r="M5" s="74" t="s">
        <v>153</v>
      </c>
      <c r="N5" s="74" t="str">
        <f>D5</f>
        <v>План на январь-апрель 2019 год</v>
      </c>
      <c r="O5" s="74" t="s">
        <v>68</v>
      </c>
      <c r="P5" s="74" t="s">
        <v>69</v>
      </c>
      <c r="Q5" s="74" t="str">
        <f>G5</f>
        <v>% к январю-апрелю 2019 г</v>
      </c>
      <c r="R5" s="74" t="s">
        <v>153</v>
      </c>
      <c r="S5" s="74" t="str">
        <f>D5</f>
        <v>План на январь-апрель 2019 год</v>
      </c>
      <c r="T5" s="74" t="s">
        <v>68</v>
      </c>
      <c r="U5" s="74" t="s">
        <v>69</v>
      </c>
      <c r="V5" s="74" t="str">
        <f>L5</f>
        <v>% к январю-апрелю 2019 г</v>
      </c>
      <c r="W5" s="74" t="s">
        <v>153</v>
      </c>
      <c r="X5" s="74" t="str">
        <f>S5</f>
        <v>План на январь-апрель 2019 год</v>
      </c>
      <c r="Y5" s="74" t="s">
        <v>68</v>
      </c>
      <c r="Z5" s="74" t="s">
        <v>69</v>
      </c>
      <c r="AA5" s="74" t="str">
        <f>L5</f>
        <v>% к январю-апрелю 2019 г</v>
      </c>
      <c r="AB5" s="74" t="s">
        <v>153</v>
      </c>
      <c r="AC5" s="74" t="str">
        <f>S5</f>
        <v>План на январь-апрель 2019 год</v>
      </c>
      <c r="AD5" s="74" t="s">
        <v>68</v>
      </c>
      <c r="AE5" s="74" t="s">
        <v>69</v>
      </c>
      <c r="AF5" s="74" t="str">
        <f>Q5</f>
        <v>% к январю-апрелю 2019 г</v>
      </c>
      <c r="AG5" s="74" t="s">
        <v>153</v>
      </c>
      <c r="AH5" s="74" t="str">
        <f>S5</f>
        <v>План на январь-апрель 2019 год</v>
      </c>
      <c r="AI5" s="74" t="s">
        <v>68</v>
      </c>
      <c r="AJ5" s="74" t="s">
        <v>69</v>
      </c>
      <c r="AK5" s="74" t="str">
        <f>AA5</f>
        <v>% к январю-апрелю 2019 г</v>
      </c>
      <c r="AL5" s="74" t="s">
        <v>153</v>
      </c>
      <c r="AM5" s="74" t="str">
        <f>AH5</f>
        <v>План на январь-апрель 2019 год</v>
      </c>
      <c r="AN5" s="74" t="s">
        <v>68</v>
      </c>
      <c r="AO5" s="74" t="s">
        <v>69</v>
      </c>
      <c r="AP5" s="74" t="str">
        <f>AA5</f>
        <v>% к январю-апрелю 2019 г</v>
      </c>
      <c r="AQ5" s="74" t="s">
        <v>153</v>
      </c>
      <c r="AR5" s="74" t="str">
        <f>AH5</f>
        <v>План на январь-апрель 2019 год</v>
      </c>
      <c r="AS5" s="74" t="s">
        <v>68</v>
      </c>
      <c r="AT5" s="74" t="s">
        <v>69</v>
      </c>
      <c r="AU5" s="74" t="str">
        <f>AK5</f>
        <v>% к январю-апрелю 2019 г</v>
      </c>
      <c r="AV5" s="74" t="s">
        <v>153</v>
      </c>
      <c r="AW5" s="74" t="str">
        <f>AM5</f>
        <v>План на январь-апрель 2019 год</v>
      </c>
      <c r="AX5" s="74" t="s">
        <v>68</v>
      </c>
      <c r="AY5" s="74" t="s">
        <v>69</v>
      </c>
      <c r="AZ5" s="74" t="str">
        <f>AK5</f>
        <v>% к январю-апрелю 2019 г</v>
      </c>
      <c r="BA5" s="74" t="s">
        <v>153</v>
      </c>
      <c r="BB5" s="74" t="str">
        <f>AR5</f>
        <v>План на январь-апрель 2019 год</v>
      </c>
      <c r="BC5" s="74" t="s">
        <v>68</v>
      </c>
      <c r="BD5" s="74" t="s">
        <v>69</v>
      </c>
      <c r="BE5" s="74" t="str">
        <f>AU5</f>
        <v>% к январю-апрелю 2019 г</v>
      </c>
      <c r="BF5" s="74" t="s">
        <v>153</v>
      </c>
      <c r="BG5" s="74" t="str">
        <f>AR5</f>
        <v>План на январь-апрель 2019 год</v>
      </c>
      <c r="BH5" s="74" t="s">
        <v>68</v>
      </c>
      <c r="BI5" s="74" t="s">
        <v>69</v>
      </c>
      <c r="BJ5" s="74" t="str">
        <f>AU5</f>
        <v>% к январю-апрелю 2019 г</v>
      </c>
      <c r="BK5" s="74" t="s">
        <v>153</v>
      </c>
      <c r="BL5" s="74" t="str">
        <f>BB5</f>
        <v>План на январь-апрель 2019 год</v>
      </c>
      <c r="BM5" s="74" t="s">
        <v>68</v>
      </c>
      <c r="BN5" s="74" t="s">
        <v>69</v>
      </c>
      <c r="BO5" s="74" t="str">
        <f>BE5</f>
        <v>% к январю-апрелю 2019 г</v>
      </c>
      <c r="BP5" s="74" t="s">
        <v>136</v>
      </c>
      <c r="BQ5" s="74" t="s">
        <v>143</v>
      </c>
      <c r="BR5" s="74" t="s">
        <v>68</v>
      </c>
      <c r="BS5" s="74" t="s">
        <v>69</v>
      </c>
      <c r="BT5" s="74" t="s">
        <v>144</v>
      </c>
      <c r="BU5" s="74" t="s">
        <v>153</v>
      </c>
      <c r="BV5" s="74" t="str">
        <f>BB5</f>
        <v>План на январь-апрель 2019 год</v>
      </c>
      <c r="BW5" s="74" t="s">
        <v>68</v>
      </c>
      <c r="BX5" s="74" t="s">
        <v>69</v>
      </c>
      <c r="BY5" s="74" t="str">
        <f>BJ5</f>
        <v>% к январю-апрелю 2019 г</v>
      </c>
      <c r="BZ5" s="74" t="s">
        <v>153</v>
      </c>
      <c r="CA5" s="74" t="str">
        <f>BL5</f>
        <v>План на январь-апрель 2019 год</v>
      </c>
      <c r="CB5" s="74" t="s">
        <v>68</v>
      </c>
      <c r="CC5" s="74" t="s">
        <v>69</v>
      </c>
      <c r="CD5" s="74" t="str">
        <f>BO5</f>
        <v>% к январю-апрелю 2019 г</v>
      </c>
      <c r="CE5" s="74" t="s">
        <v>153</v>
      </c>
      <c r="CF5" s="74" t="str">
        <f>BL5</f>
        <v>План на январь-апрель 2019 год</v>
      </c>
      <c r="CG5" s="74" t="s">
        <v>68</v>
      </c>
      <c r="CH5" s="74" t="s">
        <v>69</v>
      </c>
      <c r="CI5" s="74" t="str">
        <f>BO5</f>
        <v>% к январю-апрелю 2019 г</v>
      </c>
      <c r="CJ5" s="74" t="s">
        <v>153</v>
      </c>
      <c r="CK5" s="74" t="str">
        <f>CA5</f>
        <v>План на январь-апрель 2019 год</v>
      </c>
      <c r="CL5" s="74" t="s">
        <v>68</v>
      </c>
      <c r="CM5" s="74" t="s">
        <v>69</v>
      </c>
      <c r="CN5" s="74" t="str">
        <f>BY5</f>
        <v>% к январю-апрелю 2019 г</v>
      </c>
      <c r="CO5" s="74" t="s">
        <v>153</v>
      </c>
      <c r="CP5" s="74" t="s">
        <v>68</v>
      </c>
    </row>
    <row r="6" spans="1:94" ht="12.75">
      <c r="A6" s="73"/>
      <c r="B6" s="365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</row>
    <row r="7" spans="1:94" ht="15">
      <c r="A7" s="75">
        <v>1</v>
      </c>
      <c r="B7" s="124" t="s">
        <v>70</v>
      </c>
      <c r="C7" s="191">
        <f>H7+M7+R7+W7+AB7+AG7+AL7+AQ7++AV7+BA7+BF7+BK7+BP7+BU7</f>
        <v>6838.1</v>
      </c>
      <c r="D7" s="191">
        <f>I7+N7+S7+X7+AC7+AH7+AM7+AR7++AW7+BB7+BG7+BL7+BQ7+BV7</f>
        <v>1853.8</v>
      </c>
      <c r="E7" s="191">
        <f>J7+O7+T7+Y7+AD7+AI7+AN7+AS7++AX7+BC7+BH7+BM7+BR7+BW7</f>
        <v>1804.4</v>
      </c>
      <c r="F7" s="192">
        <f aca="true" t="shared" si="0" ref="F7:F16">E7/C7*100</f>
        <v>26.38744680539916</v>
      </c>
      <c r="G7" s="192">
        <f aca="true" t="shared" si="1" ref="G7:G16">E7/D7*100</f>
        <v>97.3352033660589</v>
      </c>
      <c r="H7" s="191">
        <v>2169.4</v>
      </c>
      <c r="I7" s="191">
        <v>593</v>
      </c>
      <c r="J7" s="191">
        <v>591.8</v>
      </c>
      <c r="K7" s="192">
        <f aca="true" t="shared" si="2" ref="K7:K18">J7/H7*100</f>
        <v>27.279432101041763</v>
      </c>
      <c r="L7" s="192">
        <f aca="true" t="shared" si="3" ref="L7:L16">J7/I7*100</f>
        <v>99.79763912310285</v>
      </c>
      <c r="M7" s="191">
        <v>80.3</v>
      </c>
      <c r="N7" s="191">
        <v>22.1</v>
      </c>
      <c r="O7" s="191">
        <v>22.1</v>
      </c>
      <c r="P7" s="192">
        <f aca="true" t="shared" si="4" ref="P7:P16">O7/M7*100</f>
        <v>27.521793275217938</v>
      </c>
      <c r="Q7" s="192">
        <f aca="true" t="shared" si="5" ref="Q7:Q16">O7/N7*100</f>
        <v>100</v>
      </c>
      <c r="R7" s="191">
        <v>2.5</v>
      </c>
      <c r="S7" s="191"/>
      <c r="T7" s="191"/>
      <c r="U7" s="192">
        <f>T7/R7*100</f>
        <v>0</v>
      </c>
      <c r="V7" s="192" t="e">
        <f aca="true" t="shared" si="6" ref="V7:V16">T7/S7*100</f>
        <v>#DIV/0!</v>
      </c>
      <c r="W7" s="191">
        <v>91.5</v>
      </c>
      <c r="X7" s="191">
        <v>13</v>
      </c>
      <c r="Y7" s="191">
        <v>0</v>
      </c>
      <c r="Z7" s="193">
        <f aca="true" t="shared" si="7" ref="Z7:Z16">Y7/W7*100</f>
        <v>0</v>
      </c>
      <c r="AA7" s="192">
        <f aca="true" t="shared" si="8" ref="AA7:AA21">Y7/X7*100</f>
        <v>0</v>
      </c>
      <c r="AB7" s="191">
        <v>407.5</v>
      </c>
      <c r="AC7" s="191">
        <v>0</v>
      </c>
      <c r="AD7" s="191">
        <v>0</v>
      </c>
      <c r="AE7" s="192">
        <f>AD7/AB7*100</f>
        <v>0</v>
      </c>
      <c r="AF7" s="192" t="e">
        <f>AD7/AC7*100</f>
        <v>#DIV/0!</v>
      </c>
      <c r="AG7" s="191"/>
      <c r="AH7" s="191"/>
      <c r="AI7" s="191"/>
      <c r="AJ7" s="192"/>
      <c r="AK7" s="192"/>
      <c r="AL7" s="191">
        <v>684.2</v>
      </c>
      <c r="AM7" s="191">
        <v>253.2</v>
      </c>
      <c r="AN7" s="191">
        <v>231.8</v>
      </c>
      <c r="AO7" s="193">
        <f aca="true" t="shared" si="9" ref="AO7:AO16">AN7/AL7*100</f>
        <v>33.87898275358082</v>
      </c>
      <c r="AP7" s="193">
        <f aca="true" t="shared" si="10" ref="AP7:AP18">AN7/AM7*100</f>
        <v>91.5481832543444</v>
      </c>
      <c r="AQ7" s="191">
        <v>798.6</v>
      </c>
      <c r="AR7" s="191">
        <v>132.7</v>
      </c>
      <c r="AS7" s="191">
        <v>132.7</v>
      </c>
      <c r="AT7" s="193">
        <f aca="true" t="shared" si="11" ref="AT7:AT20">AS7/AQ7*100</f>
        <v>16.616579013273224</v>
      </c>
      <c r="AU7" s="193">
        <f aca="true" t="shared" si="12" ref="AU7:AU20">AS7/AR7*100</f>
        <v>100</v>
      </c>
      <c r="AV7" s="191">
        <v>5.2</v>
      </c>
      <c r="AW7" s="191">
        <v>0</v>
      </c>
      <c r="AX7" s="191">
        <v>0</v>
      </c>
      <c r="AY7" s="192">
        <f>AX7/AV7*100</f>
        <v>0</v>
      </c>
      <c r="AZ7" s="192" t="e">
        <f aca="true" t="shared" si="13" ref="AZ7:AZ21">AX7/AW7*100</f>
        <v>#DIV/0!</v>
      </c>
      <c r="BA7" s="191">
        <v>2595.9</v>
      </c>
      <c r="BB7" s="191">
        <v>839.8</v>
      </c>
      <c r="BC7" s="191">
        <v>826</v>
      </c>
      <c r="BD7" s="192">
        <f aca="true" t="shared" si="14" ref="BD7:BD20">BC7/BA7*100</f>
        <v>31.81940752725452</v>
      </c>
      <c r="BE7" s="192">
        <f aca="true" t="shared" si="15" ref="BE7:BE20">BC7/BB7*100</f>
        <v>98.35675160752561</v>
      </c>
      <c r="BF7" s="191">
        <v>0</v>
      </c>
      <c r="BG7" s="191">
        <v>0</v>
      </c>
      <c r="BH7" s="191">
        <v>0</v>
      </c>
      <c r="BI7" s="192" t="e">
        <f aca="true" t="shared" si="16" ref="BI7:BI18">BH7/BF7*100</f>
        <v>#DIV/0!</v>
      </c>
      <c r="BJ7" s="192" t="e">
        <f aca="true" t="shared" si="17" ref="BJ7:BJ18">BH7/BG7*100</f>
        <v>#DIV/0!</v>
      </c>
      <c r="BK7" s="191">
        <v>3</v>
      </c>
      <c r="BL7" s="191">
        <v>0</v>
      </c>
      <c r="BM7" s="191">
        <v>0</v>
      </c>
      <c r="BN7" s="192">
        <f>BM7/BK7*100</f>
        <v>0</v>
      </c>
      <c r="BO7" s="192" t="e">
        <f>BM7/BL7*100</f>
        <v>#DIV/0!</v>
      </c>
      <c r="BP7" s="191"/>
      <c r="BQ7" s="191"/>
      <c r="BR7" s="191"/>
      <c r="BS7" s="192"/>
      <c r="BT7" s="192"/>
      <c r="BU7" s="191"/>
      <c r="BV7" s="191"/>
      <c r="BW7" s="191"/>
      <c r="BX7" s="192" t="e">
        <f aca="true" t="shared" si="18" ref="BX7:BX16">BW7/BU7*100</f>
        <v>#DIV/0!</v>
      </c>
      <c r="BY7" s="192" t="e">
        <f aca="true" t="shared" si="19" ref="BY7:BY16">BW7/BV7*100</f>
        <v>#DIV/0!</v>
      </c>
      <c r="BZ7" s="192"/>
      <c r="CA7" s="192"/>
      <c r="CB7" s="192"/>
      <c r="CC7" s="192" t="e">
        <f>CB7/BZ7*100</f>
        <v>#DIV/0!</v>
      </c>
      <c r="CD7" s="192" t="e">
        <f>CB7/CA7*100</f>
        <v>#DIV/0!</v>
      </c>
      <c r="CE7" s="191"/>
      <c r="CF7" s="191"/>
      <c r="CG7" s="191"/>
      <c r="CH7" s="192"/>
      <c r="CI7" s="192"/>
      <c r="CJ7" s="192"/>
      <c r="CK7" s="192"/>
      <c r="CL7" s="192"/>
      <c r="CM7" s="192" t="e">
        <f>CL7/CJ7*100</f>
        <v>#DIV/0!</v>
      </c>
      <c r="CN7" s="192" t="e">
        <f>CL7/CK7*100</f>
        <v>#DIV/0!</v>
      </c>
      <c r="CO7" s="192">
        <f>доходы!D7-расходы!C7</f>
        <v>-86.6859999999997</v>
      </c>
      <c r="CP7" s="192">
        <f>доходы!F7-расходы!E7</f>
        <v>50.409999999999854</v>
      </c>
    </row>
    <row r="8" spans="1:94" ht="15">
      <c r="A8" s="75">
        <v>2</v>
      </c>
      <c r="B8" s="126" t="s">
        <v>71</v>
      </c>
      <c r="C8" s="191">
        <f>H8+M8+R8+W8+AB8+AG8+AL8+AQ8++AV8+BA8+BF8+BK8+BP8+BU8</f>
        <v>25957.399999999998</v>
      </c>
      <c r="D8" s="191">
        <f aca="true" t="shared" si="20" ref="D8:E16">I8+N8+S8+X8+AC8+AH8+AM8+AR8++AW8+BB8+BG8+BL8+BQ8+BV8</f>
        <v>5389.900000000001</v>
      </c>
      <c r="E8" s="191">
        <f t="shared" si="20"/>
        <v>4831.200000000001</v>
      </c>
      <c r="F8" s="192">
        <f t="shared" si="0"/>
        <v>18.61203356268348</v>
      </c>
      <c r="G8" s="192">
        <f t="shared" si="1"/>
        <v>89.63431603554798</v>
      </c>
      <c r="H8" s="191">
        <v>3224.8</v>
      </c>
      <c r="I8" s="191">
        <v>1260.1</v>
      </c>
      <c r="J8" s="191">
        <v>1183.1</v>
      </c>
      <c r="K8" s="192">
        <f t="shared" si="2"/>
        <v>36.687546514512526</v>
      </c>
      <c r="L8" s="192">
        <f t="shared" si="3"/>
        <v>93.88937385921751</v>
      </c>
      <c r="M8" s="191">
        <v>80.3</v>
      </c>
      <c r="N8" s="191">
        <v>27.1</v>
      </c>
      <c r="O8" s="191">
        <v>23.9</v>
      </c>
      <c r="P8" s="192">
        <f t="shared" si="4"/>
        <v>29.76338729763387</v>
      </c>
      <c r="Q8" s="192">
        <f t="shared" si="5"/>
        <v>88.19188191881918</v>
      </c>
      <c r="R8" s="191">
        <v>15</v>
      </c>
      <c r="S8" s="191">
        <v>0</v>
      </c>
      <c r="T8" s="191"/>
      <c r="U8" s="192">
        <f aca="true" t="shared" si="21" ref="U8:U19">T8/R8*100</f>
        <v>0</v>
      </c>
      <c r="V8" s="192" t="e">
        <f t="shared" si="6"/>
        <v>#DIV/0!</v>
      </c>
      <c r="W8" s="191">
        <v>744.4</v>
      </c>
      <c r="X8" s="191">
        <v>38.9</v>
      </c>
      <c r="Y8" s="191">
        <v>38.9</v>
      </c>
      <c r="Z8" s="193">
        <f t="shared" si="7"/>
        <v>5.225685115529285</v>
      </c>
      <c r="AA8" s="192">
        <f t="shared" si="8"/>
        <v>100</v>
      </c>
      <c r="AB8" s="191">
        <v>498.8</v>
      </c>
      <c r="AC8" s="191">
        <v>0</v>
      </c>
      <c r="AD8" s="191">
        <v>0</v>
      </c>
      <c r="AE8" s="192">
        <f aca="true" t="shared" si="22" ref="AE8:AE17">AD8/AB8*100</f>
        <v>0</v>
      </c>
      <c r="AF8" s="192" t="e">
        <f>AD8/AC8*100</f>
        <v>#DIV/0!</v>
      </c>
      <c r="AG8" s="191"/>
      <c r="AH8" s="191"/>
      <c r="AI8" s="191"/>
      <c r="AJ8" s="192"/>
      <c r="AK8" s="192"/>
      <c r="AL8" s="191">
        <v>2934.3</v>
      </c>
      <c r="AM8" s="191">
        <v>2427.4</v>
      </c>
      <c r="AN8" s="191">
        <v>2426.5</v>
      </c>
      <c r="AO8" s="193">
        <f t="shared" si="9"/>
        <v>82.69433936543639</v>
      </c>
      <c r="AP8" s="193">
        <f t="shared" si="10"/>
        <v>99.96292329241163</v>
      </c>
      <c r="AQ8" s="191">
        <v>16088</v>
      </c>
      <c r="AR8" s="191">
        <v>605.3</v>
      </c>
      <c r="AS8" s="191">
        <v>364.5</v>
      </c>
      <c r="AT8" s="193">
        <f t="shared" si="11"/>
        <v>2.265663848831427</v>
      </c>
      <c r="AU8" s="193">
        <f t="shared" si="12"/>
        <v>60.218073682471505</v>
      </c>
      <c r="AV8" s="191">
        <v>15</v>
      </c>
      <c r="AW8" s="191">
        <v>10</v>
      </c>
      <c r="AX8" s="191">
        <v>6.2</v>
      </c>
      <c r="AY8" s="192">
        <f aca="true" t="shared" si="23" ref="AY8:AY17">AX8/AV8*100</f>
        <v>41.333333333333336</v>
      </c>
      <c r="AZ8" s="192">
        <f t="shared" si="13"/>
        <v>62</v>
      </c>
      <c r="BA8" s="191">
        <v>2334.1</v>
      </c>
      <c r="BB8" s="191">
        <v>1013.5</v>
      </c>
      <c r="BC8" s="191">
        <v>780.5</v>
      </c>
      <c r="BD8" s="192">
        <f t="shared" si="14"/>
        <v>33.43901289576282</v>
      </c>
      <c r="BE8" s="192">
        <f t="shared" si="15"/>
        <v>77.01036013813517</v>
      </c>
      <c r="BF8" s="191">
        <v>22.7</v>
      </c>
      <c r="BG8" s="191">
        <v>7.6</v>
      </c>
      <c r="BH8" s="230">
        <v>7.6</v>
      </c>
      <c r="BI8" s="192">
        <f t="shared" si="16"/>
        <v>33.480176211453745</v>
      </c>
      <c r="BJ8" s="192">
        <f t="shared" si="17"/>
        <v>100</v>
      </c>
      <c r="BK8" s="191"/>
      <c r="BL8" s="191"/>
      <c r="BM8" s="191"/>
      <c r="BN8" s="192" t="e">
        <f>BM8/BK8*100</f>
        <v>#DIV/0!</v>
      </c>
      <c r="BO8" s="192" t="e">
        <f>BM8/BL8*100</f>
        <v>#DIV/0!</v>
      </c>
      <c r="BP8" s="191"/>
      <c r="BQ8" s="191"/>
      <c r="BR8" s="191"/>
      <c r="BS8" s="192"/>
      <c r="BT8" s="192"/>
      <c r="BU8" s="191"/>
      <c r="BV8" s="191"/>
      <c r="BW8" s="191"/>
      <c r="BX8" s="192" t="e">
        <f t="shared" si="18"/>
        <v>#DIV/0!</v>
      </c>
      <c r="BY8" s="192" t="e">
        <f t="shared" si="19"/>
        <v>#DIV/0!</v>
      </c>
      <c r="BZ8" s="192"/>
      <c r="CA8" s="192"/>
      <c r="CB8" s="192"/>
      <c r="CC8" s="192" t="e">
        <f aca="true" t="shared" si="24" ref="CC8:CC19">CB8/BZ8*100</f>
        <v>#DIV/0!</v>
      </c>
      <c r="CD8" s="192" t="e">
        <f aca="true" t="shared" si="25" ref="CD8:CD16">CB8/CA8*100</f>
        <v>#DIV/0!</v>
      </c>
      <c r="CE8" s="191"/>
      <c r="CF8" s="191"/>
      <c r="CG8" s="191"/>
      <c r="CH8" s="192"/>
      <c r="CI8" s="192"/>
      <c r="CJ8" s="192"/>
      <c r="CK8" s="192"/>
      <c r="CL8" s="192"/>
      <c r="CM8" s="192" t="e">
        <f aca="true" t="shared" si="26" ref="CM8:CM19">CL8/CJ8*100</f>
        <v>#DIV/0!</v>
      </c>
      <c r="CN8" s="192" t="e">
        <f aca="true" t="shared" si="27" ref="CN8:CN16">CL8/CK8*100</f>
        <v>#DIV/0!</v>
      </c>
      <c r="CO8" s="192">
        <f>доходы!D8-расходы!C8</f>
        <v>-545.0879999999997</v>
      </c>
      <c r="CP8" s="192">
        <f>доходы!F8-расходы!E8</f>
        <v>384.3049999999994</v>
      </c>
    </row>
    <row r="9" spans="1:94" ht="15">
      <c r="A9" s="75">
        <v>3</v>
      </c>
      <c r="B9" s="126" t="s">
        <v>73</v>
      </c>
      <c r="C9" s="191">
        <f>H9+M9+R9+W9+AB9+AG9+AL9+AQ9++AV9+BA9+BF9+BK9+BP9+BU9</f>
        <v>40951.600000000006</v>
      </c>
      <c r="D9" s="191">
        <f t="shared" si="20"/>
        <v>3984.1</v>
      </c>
      <c r="E9" s="191">
        <f t="shared" si="20"/>
        <v>3867.7999999999997</v>
      </c>
      <c r="F9" s="192">
        <f t="shared" si="0"/>
        <v>9.444808017269164</v>
      </c>
      <c r="G9" s="192">
        <f t="shared" si="1"/>
        <v>97.08089656384126</v>
      </c>
      <c r="H9" s="191">
        <v>4611.5</v>
      </c>
      <c r="I9" s="191">
        <v>1516.4</v>
      </c>
      <c r="J9" s="191">
        <v>1425.4</v>
      </c>
      <c r="K9" s="192">
        <f t="shared" si="2"/>
        <v>30.90968231594926</v>
      </c>
      <c r="L9" s="192">
        <f t="shared" si="3"/>
        <v>93.99894486942759</v>
      </c>
      <c r="M9" s="191">
        <v>200.6</v>
      </c>
      <c r="N9" s="191">
        <v>70.2</v>
      </c>
      <c r="O9" s="191">
        <v>69.7</v>
      </c>
      <c r="P9" s="192">
        <f t="shared" si="4"/>
        <v>34.74576271186441</v>
      </c>
      <c r="Q9" s="192">
        <f t="shared" si="5"/>
        <v>99.28774928774928</v>
      </c>
      <c r="R9" s="191">
        <v>5</v>
      </c>
      <c r="S9" s="191">
        <v>0</v>
      </c>
      <c r="T9" s="191">
        <v>0</v>
      </c>
      <c r="U9" s="192">
        <f>T9/R9*100</f>
        <v>0</v>
      </c>
      <c r="V9" s="192" t="e">
        <f t="shared" si="6"/>
        <v>#DIV/0!</v>
      </c>
      <c r="W9" s="191">
        <v>950.5</v>
      </c>
      <c r="X9" s="191">
        <v>153</v>
      </c>
      <c r="Y9" s="191">
        <v>153</v>
      </c>
      <c r="Z9" s="193">
        <f t="shared" si="7"/>
        <v>16.09679116254603</v>
      </c>
      <c r="AA9" s="192">
        <f t="shared" si="8"/>
        <v>100</v>
      </c>
      <c r="AB9" s="191">
        <v>1151</v>
      </c>
      <c r="AC9" s="191">
        <v>0</v>
      </c>
      <c r="AD9" s="191">
        <v>0</v>
      </c>
      <c r="AE9" s="192">
        <f t="shared" si="22"/>
        <v>0</v>
      </c>
      <c r="AF9" s="192" t="e">
        <f>AD9/AC9*100</f>
        <v>#DIV/0!</v>
      </c>
      <c r="AG9" s="191"/>
      <c r="AH9" s="191"/>
      <c r="AI9" s="191"/>
      <c r="AJ9" s="192"/>
      <c r="AK9" s="192"/>
      <c r="AL9" s="191">
        <v>2044</v>
      </c>
      <c r="AM9" s="191">
        <v>790.7</v>
      </c>
      <c r="AN9" s="191">
        <v>790.7</v>
      </c>
      <c r="AO9" s="193">
        <f t="shared" si="9"/>
        <v>38.683953033268104</v>
      </c>
      <c r="AP9" s="193">
        <f t="shared" si="10"/>
        <v>100</v>
      </c>
      <c r="AQ9" s="191">
        <v>21541.3</v>
      </c>
      <c r="AR9" s="191">
        <v>412</v>
      </c>
      <c r="AS9" s="191">
        <v>402.2</v>
      </c>
      <c r="AT9" s="193">
        <f t="shared" si="11"/>
        <v>1.8671110842892489</v>
      </c>
      <c r="AU9" s="193">
        <f t="shared" si="12"/>
        <v>97.62135922330096</v>
      </c>
      <c r="AV9" s="191">
        <v>30</v>
      </c>
      <c r="AW9" s="191">
        <v>0</v>
      </c>
      <c r="AX9" s="191">
        <v>0</v>
      </c>
      <c r="AY9" s="192">
        <f t="shared" si="23"/>
        <v>0</v>
      </c>
      <c r="AZ9" s="192" t="e">
        <f t="shared" si="13"/>
        <v>#DIV/0!</v>
      </c>
      <c r="BA9" s="191">
        <v>10348</v>
      </c>
      <c r="BB9" s="191">
        <v>1019.2</v>
      </c>
      <c r="BC9" s="191">
        <v>1019.2</v>
      </c>
      <c r="BD9" s="192">
        <f t="shared" si="14"/>
        <v>9.84924623115578</v>
      </c>
      <c r="BE9" s="192">
        <f t="shared" si="15"/>
        <v>100</v>
      </c>
      <c r="BF9" s="191">
        <v>45.3</v>
      </c>
      <c r="BG9" s="191">
        <v>7.6</v>
      </c>
      <c r="BH9" s="191">
        <v>7.6</v>
      </c>
      <c r="BI9" s="192">
        <f t="shared" si="16"/>
        <v>16.777041942604857</v>
      </c>
      <c r="BJ9" s="192">
        <f t="shared" si="17"/>
        <v>100</v>
      </c>
      <c r="BK9" s="191">
        <v>24.4</v>
      </c>
      <c r="BL9" s="191">
        <v>15</v>
      </c>
      <c r="BM9" s="191">
        <v>0</v>
      </c>
      <c r="BN9" s="192">
        <f aca="true" t="shared" si="28" ref="BN9:BN17">BM9/BK9*100</f>
        <v>0</v>
      </c>
      <c r="BO9" s="192">
        <f aca="true" t="shared" si="29" ref="BO9:BO17">BM9/BL9*100</f>
        <v>0</v>
      </c>
      <c r="BP9" s="191"/>
      <c r="BQ9" s="191"/>
      <c r="BR9" s="191"/>
      <c r="BS9" s="192"/>
      <c r="BT9" s="192"/>
      <c r="BU9" s="191"/>
      <c r="BV9" s="191"/>
      <c r="BW9" s="191"/>
      <c r="BX9" s="192" t="e">
        <f t="shared" si="18"/>
        <v>#DIV/0!</v>
      </c>
      <c r="BY9" s="192" t="e">
        <f t="shared" si="19"/>
        <v>#DIV/0!</v>
      </c>
      <c r="BZ9" s="192"/>
      <c r="CA9" s="192"/>
      <c r="CB9" s="192"/>
      <c r="CC9" s="192" t="e">
        <f t="shared" si="24"/>
        <v>#DIV/0!</v>
      </c>
      <c r="CD9" s="192" t="e">
        <f t="shared" si="25"/>
        <v>#DIV/0!</v>
      </c>
      <c r="CE9" s="191"/>
      <c r="CF9" s="191"/>
      <c r="CG9" s="191"/>
      <c r="CH9" s="192"/>
      <c r="CI9" s="192"/>
      <c r="CJ9" s="192"/>
      <c r="CK9" s="192"/>
      <c r="CL9" s="192"/>
      <c r="CM9" s="192" t="e">
        <f t="shared" si="26"/>
        <v>#DIV/0!</v>
      </c>
      <c r="CN9" s="192" t="e">
        <f t="shared" si="27"/>
        <v>#DIV/0!</v>
      </c>
      <c r="CO9" s="192">
        <f>доходы!D9-расходы!C9</f>
        <v>-327.455000000009</v>
      </c>
      <c r="CP9" s="192">
        <f>доходы!F9-расходы!E9</f>
        <v>121.27800000000025</v>
      </c>
    </row>
    <row r="10" spans="1:94" ht="15">
      <c r="A10" s="75">
        <v>4</v>
      </c>
      <c r="B10" s="126" t="s">
        <v>72</v>
      </c>
      <c r="C10" s="191">
        <f>H10+M10+R10+W10+AB10+AG10+AL10+AQ10++AV10+BA10+BF10+BK10+BP10+BU10</f>
        <v>4903</v>
      </c>
      <c r="D10" s="191">
        <f>I10+N10+S10+X10+AC10+AH10+AM10+AR10++AW10+BB10+BG10+BL10+BQ10+BV10</f>
        <v>1124.4</v>
      </c>
      <c r="E10" s="191">
        <f t="shared" si="20"/>
        <v>1069.6</v>
      </c>
      <c r="F10" s="192">
        <f t="shared" si="0"/>
        <v>21.815215174383027</v>
      </c>
      <c r="G10" s="192">
        <f t="shared" si="1"/>
        <v>95.1262895766631</v>
      </c>
      <c r="H10" s="191">
        <v>1806.8</v>
      </c>
      <c r="I10" s="191">
        <v>583.1</v>
      </c>
      <c r="J10" s="191">
        <v>548.2</v>
      </c>
      <c r="K10" s="192">
        <f t="shared" si="2"/>
        <v>30.34093424839496</v>
      </c>
      <c r="L10" s="192">
        <f t="shared" si="3"/>
        <v>94.01474875664552</v>
      </c>
      <c r="M10" s="191">
        <v>80.3</v>
      </c>
      <c r="N10" s="191">
        <v>23.5</v>
      </c>
      <c r="O10" s="191">
        <v>14.5</v>
      </c>
      <c r="P10" s="192">
        <f t="shared" si="4"/>
        <v>18.05728518057285</v>
      </c>
      <c r="Q10" s="192">
        <f t="shared" si="5"/>
        <v>61.702127659574465</v>
      </c>
      <c r="R10" s="191">
        <v>5</v>
      </c>
      <c r="S10" s="191">
        <v>0</v>
      </c>
      <c r="T10" s="191">
        <v>0</v>
      </c>
      <c r="U10" s="192">
        <f t="shared" si="21"/>
        <v>0</v>
      </c>
      <c r="V10" s="192" t="e">
        <f t="shared" si="6"/>
        <v>#DIV/0!</v>
      </c>
      <c r="W10" s="191">
        <v>50.5</v>
      </c>
      <c r="X10" s="191">
        <v>0</v>
      </c>
      <c r="Y10" s="191">
        <v>0</v>
      </c>
      <c r="Z10" s="193">
        <f t="shared" si="7"/>
        <v>0</v>
      </c>
      <c r="AA10" s="192" t="e">
        <f t="shared" si="8"/>
        <v>#DIV/0!</v>
      </c>
      <c r="AB10" s="191">
        <v>252.8</v>
      </c>
      <c r="AC10" s="191">
        <v>0</v>
      </c>
      <c r="AD10" s="191">
        <v>0</v>
      </c>
      <c r="AE10" s="192">
        <f t="shared" si="22"/>
        <v>0</v>
      </c>
      <c r="AF10" s="192" t="e">
        <f aca="true" t="shared" si="30" ref="AF10:AF16">AD10/AC10*100</f>
        <v>#DIV/0!</v>
      </c>
      <c r="AG10" s="191"/>
      <c r="AH10" s="191"/>
      <c r="AI10" s="191"/>
      <c r="AJ10" s="192"/>
      <c r="AK10" s="192"/>
      <c r="AL10" s="191">
        <v>341</v>
      </c>
      <c r="AM10" s="191">
        <v>99</v>
      </c>
      <c r="AN10" s="191">
        <v>99</v>
      </c>
      <c r="AO10" s="193">
        <f t="shared" si="9"/>
        <v>29.03225806451613</v>
      </c>
      <c r="AP10" s="193">
        <f t="shared" si="10"/>
        <v>100</v>
      </c>
      <c r="AQ10" s="191">
        <v>676.7</v>
      </c>
      <c r="AR10" s="191">
        <v>68.1</v>
      </c>
      <c r="AS10" s="191">
        <v>67.5</v>
      </c>
      <c r="AT10" s="193">
        <f t="shared" si="11"/>
        <v>9.974878084823407</v>
      </c>
      <c r="AU10" s="193">
        <f t="shared" si="12"/>
        <v>99.11894273127754</v>
      </c>
      <c r="AV10" s="191">
        <v>0</v>
      </c>
      <c r="AW10" s="191"/>
      <c r="AX10" s="191"/>
      <c r="AY10" s="192" t="e">
        <f t="shared" si="23"/>
        <v>#DIV/0!</v>
      </c>
      <c r="AZ10" s="192" t="e">
        <f t="shared" si="13"/>
        <v>#DIV/0!</v>
      </c>
      <c r="BA10" s="191">
        <v>1689.9</v>
      </c>
      <c r="BB10" s="191">
        <v>350.7</v>
      </c>
      <c r="BC10" s="191">
        <v>340.4</v>
      </c>
      <c r="BD10" s="192">
        <f t="shared" si="14"/>
        <v>20.143203739866262</v>
      </c>
      <c r="BE10" s="192">
        <f t="shared" si="15"/>
        <v>97.06301682349586</v>
      </c>
      <c r="BF10" s="191"/>
      <c r="BG10" s="191">
        <v>0</v>
      </c>
      <c r="BH10" s="191"/>
      <c r="BI10" s="192" t="e">
        <f t="shared" si="16"/>
        <v>#DIV/0!</v>
      </c>
      <c r="BJ10" s="192" t="e">
        <f t="shared" si="17"/>
        <v>#DIV/0!</v>
      </c>
      <c r="BK10" s="191"/>
      <c r="BL10" s="191"/>
      <c r="BM10" s="191"/>
      <c r="BN10" s="192" t="e">
        <f t="shared" si="28"/>
        <v>#DIV/0!</v>
      </c>
      <c r="BO10" s="192" t="e">
        <f t="shared" si="29"/>
        <v>#DIV/0!</v>
      </c>
      <c r="BP10" s="191"/>
      <c r="BQ10" s="191"/>
      <c r="BR10" s="191"/>
      <c r="BS10" s="192"/>
      <c r="BT10" s="192"/>
      <c r="BU10" s="191"/>
      <c r="BV10" s="191"/>
      <c r="BW10" s="191"/>
      <c r="BX10" s="192" t="e">
        <f t="shared" si="18"/>
        <v>#DIV/0!</v>
      </c>
      <c r="BY10" s="192" t="e">
        <f t="shared" si="19"/>
        <v>#DIV/0!</v>
      </c>
      <c r="BZ10" s="192"/>
      <c r="CA10" s="192"/>
      <c r="CB10" s="192"/>
      <c r="CC10" s="192" t="e">
        <f t="shared" si="24"/>
        <v>#DIV/0!</v>
      </c>
      <c r="CD10" s="192" t="e">
        <f t="shared" si="25"/>
        <v>#DIV/0!</v>
      </c>
      <c r="CE10" s="191"/>
      <c r="CF10" s="191"/>
      <c r="CG10" s="191"/>
      <c r="CH10" s="192"/>
      <c r="CI10" s="192"/>
      <c r="CJ10" s="192"/>
      <c r="CK10" s="192"/>
      <c r="CL10" s="192"/>
      <c r="CM10" s="192" t="e">
        <f t="shared" si="26"/>
        <v>#DIV/0!</v>
      </c>
      <c r="CN10" s="192" t="e">
        <f t="shared" si="27"/>
        <v>#DIV/0!</v>
      </c>
      <c r="CO10" s="192">
        <f>доходы!D10-расходы!C10</f>
        <v>-79.8760000000002</v>
      </c>
      <c r="CP10" s="192">
        <f>доходы!F10-расходы!E10</f>
        <v>89.09400000000005</v>
      </c>
    </row>
    <row r="11" spans="1:94" ht="15">
      <c r="A11" s="75">
        <v>5</v>
      </c>
      <c r="B11" s="126" t="s">
        <v>74</v>
      </c>
      <c r="C11" s="191">
        <f>H11+M11+R11+W11+AB11+AG11+AL11+AQ11++AV11+BA11+BF11+BK11+BP11+BU11+BZ11</f>
        <v>13553.800000000001</v>
      </c>
      <c r="D11" s="191">
        <f t="shared" si="20"/>
        <v>3853.2000000000003</v>
      </c>
      <c r="E11" s="191">
        <f t="shared" si="20"/>
        <v>3746.7000000000003</v>
      </c>
      <c r="F11" s="192">
        <f t="shared" si="0"/>
        <v>27.643170181056238</v>
      </c>
      <c r="G11" s="192">
        <f t="shared" si="1"/>
        <v>97.2360635316101</v>
      </c>
      <c r="H11" s="191">
        <v>3358.5</v>
      </c>
      <c r="I11" s="191">
        <v>1216</v>
      </c>
      <c r="J11" s="191">
        <v>1216</v>
      </c>
      <c r="K11" s="192">
        <f t="shared" si="2"/>
        <v>36.20663986898913</v>
      </c>
      <c r="L11" s="192">
        <f t="shared" si="3"/>
        <v>100</v>
      </c>
      <c r="M11" s="191">
        <v>80.3</v>
      </c>
      <c r="N11" s="191">
        <v>22.1</v>
      </c>
      <c r="O11" s="230">
        <v>22.1</v>
      </c>
      <c r="P11" s="192">
        <f t="shared" si="4"/>
        <v>27.521793275217938</v>
      </c>
      <c r="Q11" s="192">
        <f t="shared" si="5"/>
        <v>100</v>
      </c>
      <c r="R11" s="191">
        <v>5</v>
      </c>
      <c r="S11" s="191">
        <v>0</v>
      </c>
      <c r="T11" s="191">
        <v>0</v>
      </c>
      <c r="U11" s="192">
        <f t="shared" si="21"/>
        <v>0</v>
      </c>
      <c r="V11" s="192" t="e">
        <f t="shared" si="6"/>
        <v>#DIV/0!</v>
      </c>
      <c r="W11" s="191">
        <v>998.4</v>
      </c>
      <c r="X11" s="191">
        <v>361</v>
      </c>
      <c r="Y11" s="191">
        <v>361</v>
      </c>
      <c r="Z11" s="193">
        <f t="shared" si="7"/>
        <v>36.15785256410257</v>
      </c>
      <c r="AA11" s="192">
        <f t="shared" si="8"/>
        <v>100</v>
      </c>
      <c r="AB11" s="191">
        <v>556.6</v>
      </c>
      <c r="AC11" s="191">
        <v>0</v>
      </c>
      <c r="AD11" s="191">
        <v>0</v>
      </c>
      <c r="AE11" s="192">
        <f t="shared" si="22"/>
        <v>0</v>
      </c>
      <c r="AF11" s="192" t="e">
        <f t="shared" si="30"/>
        <v>#DIV/0!</v>
      </c>
      <c r="AG11" s="191"/>
      <c r="AH11" s="191"/>
      <c r="AI11" s="191"/>
      <c r="AJ11" s="192"/>
      <c r="AK11" s="192"/>
      <c r="AL11" s="191">
        <v>1959.2</v>
      </c>
      <c r="AM11" s="191">
        <v>346.2</v>
      </c>
      <c r="AN11" s="191">
        <v>346.2</v>
      </c>
      <c r="AO11" s="193">
        <f t="shared" si="9"/>
        <v>17.670477746018783</v>
      </c>
      <c r="AP11" s="193">
        <f t="shared" si="10"/>
        <v>100</v>
      </c>
      <c r="AQ11" s="191">
        <v>2082.2</v>
      </c>
      <c r="AR11" s="191">
        <v>484.7</v>
      </c>
      <c r="AS11" s="191">
        <v>378.2</v>
      </c>
      <c r="AT11" s="193">
        <f t="shared" si="11"/>
        <v>18.163480933627895</v>
      </c>
      <c r="AU11" s="193">
        <f t="shared" si="12"/>
        <v>78.02764596657727</v>
      </c>
      <c r="AV11" s="191">
        <v>15</v>
      </c>
      <c r="AW11" s="191">
        <v>0</v>
      </c>
      <c r="AX11" s="191">
        <v>0</v>
      </c>
      <c r="AY11" s="192">
        <f t="shared" si="23"/>
        <v>0</v>
      </c>
      <c r="AZ11" s="192" t="e">
        <f t="shared" si="13"/>
        <v>#DIV/0!</v>
      </c>
      <c r="BA11" s="191">
        <v>4431.7</v>
      </c>
      <c r="BB11" s="191">
        <v>1411.9</v>
      </c>
      <c r="BC11" s="191">
        <v>1411.9</v>
      </c>
      <c r="BD11" s="192">
        <f t="shared" si="14"/>
        <v>31.859105986416054</v>
      </c>
      <c r="BE11" s="192">
        <f t="shared" si="15"/>
        <v>100</v>
      </c>
      <c r="BF11" s="191">
        <v>66.9</v>
      </c>
      <c r="BG11" s="191">
        <v>11.3</v>
      </c>
      <c r="BH11" s="191">
        <v>11.3</v>
      </c>
      <c r="BI11" s="192">
        <f t="shared" si="16"/>
        <v>16.89088191330344</v>
      </c>
      <c r="BJ11" s="192">
        <f t="shared" si="17"/>
        <v>100</v>
      </c>
      <c r="BK11" s="191"/>
      <c r="BL11" s="191"/>
      <c r="BM11" s="191"/>
      <c r="BN11" s="192" t="e">
        <f t="shared" si="28"/>
        <v>#DIV/0!</v>
      </c>
      <c r="BO11" s="192" t="e">
        <f t="shared" si="29"/>
        <v>#DIV/0!</v>
      </c>
      <c r="BP11" s="191"/>
      <c r="BQ11" s="191"/>
      <c r="BR11" s="191"/>
      <c r="BS11" s="192"/>
      <c r="BT11" s="192"/>
      <c r="BU11" s="191">
        <v>0</v>
      </c>
      <c r="BV11" s="191">
        <v>0</v>
      </c>
      <c r="BW11" s="191">
        <v>0</v>
      </c>
      <c r="BX11" s="192" t="e">
        <f t="shared" si="18"/>
        <v>#DIV/0!</v>
      </c>
      <c r="BY11" s="192" t="e">
        <f t="shared" si="19"/>
        <v>#DIV/0!</v>
      </c>
      <c r="BZ11" s="192"/>
      <c r="CA11" s="192"/>
      <c r="CB11" s="192"/>
      <c r="CC11" s="192" t="e">
        <f t="shared" si="24"/>
        <v>#DIV/0!</v>
      </c>
      <c r="CD11" s="192" t="e">
        <f t="shared" si="25"/>
        <v>#DIV/0!</v>
      </c>
      <c r="CE11" s="191"/>
      <c r="CF11" s="191"/>
      <c r="CG11" s="191"/>
      <c r="CH11" s="192"/>
      <c r="CI11" s="192"/>
      <c r="CJ11" s="192"/>
      <c r="CK11" s="192"/>
      <c r="CL11" s="192"/>
      <c r="CM11" s="192" t="e">
        <f t="shared" si="26"/>
        <v>#DIV/0!</v>
      </c>
      <c r="CN11" s="192" t="e">
        <f t="shared" si="27"/>
        <v>#DIV/0!</v>
      </c>
      <c r="CO11" s="192">
        <f>доходы!D11-расходы!C11</f>
        <v>-257.0779999999995</v>
      </c>
      <c r="CP11" s="192">
        <f>доходы!F11-расходы!E11</f>
        <v>123.31699999999955</v>
      </c>
    </row>
    <row r="12" spans="1:94" ht="15">
      <c r="A12" s="75">
        <v>6</v>
      </c>
      <c r="B12" s="126" t="s">
        <v>76</v>
      </c>
      <c r="C12" s="191">
        <f>H12+M12+R12+W12+AB12+AG12+AL12+AQ12++AV12+BA12+BF12+BK12+BP12+BU12+BZ12</f>
        <v>36543.69999999999</v>
      </c>
      <c r="D12" s="191">
        <f t="shared" si="20"/>
        <v>2074.7</v>
      </c>
      <c r="E12" s="191">
        <f t="shared" si="20"/>
        <v>2034.4</v>
      </c>
      <c r="F12" s="192">
        <f t="shared" si="0"/>
        <v>5.567033442152821</v>
      </c>
      <c r="G12" s="192">
        <f t="shared" si="1"/>
        <v>98.05755048922737</v>
      </c>
      <c r="H12" s="191">
        <v>2433.2</v>
      </c>
      <c r="I12" s="191">
        <v>686.1</v>
      </c>
      <c r="J12" s="191">
        <v>675.5</v>
      </c>
      <c r="K12" s="192">
        <f t="shared" si="2"/>
        <v>27.761795166858462</v>
      </c>
      <c r="L12" s="192">
        <f t="shared" si="3"/>
        <v>98.4550357090803</v>
      </c>
      <c r="M12" s="191">
        <v>200.6</v>
      </c>
      <c r="N12" s="191">
        <v>66.7</v>
      </c>
      <c r="O12" s="191">
        <v>66.7</v>
      </c>
      <c r="P12" s="192">
        <f t="shared" si="4"/>
        <v>33.25024925224327</v>
      </c>
      <c r="Q12" s="192">
        <f t="shared" si="5"/>
        <v>100</v>
      </c>
      <c r="R12" s="191">
        <v>5</v>
      </c>
      <c r="S12" s="191">
        <v>0</v>
      </c>
      <c r="T12" s="191">
        <v>0</v>
      </c>
      <c r="U12" s="192">
        <f>T12/R12*100</f>
        <v>0</v>
      </c>
      <c r="V12" s="192" t="e">
        <f t="shared" si="6"/>
        <v>#DIV/0!</v>
      </c>
      <c r="W12" s="191">
        <v>354.1</v>
      </c>
      <c r="X12" s="191">
        <v>98.8</v>
      </c>
      <c r="Y12" s="191">
        <v>98.8</v>
      </c>
      <c r="Z12" s="193">
        <f t="shared" si="7"/>
        <v>27.901722677209822</v>
      </c>
      <c r="AA12" s="192">
        <f t="shared" si="8"/>
        <v>100</v>
      </c>
      <c r="AB12" s="191">
        <v>695.7</v>
      </c>
      <c r="AC12" s="191">
        <v>0</v>
      </c>
      <c r="AD12" s="191">
        <v>0</v>
      </c>
      <c r="AE12" s="192">
        <f t="shared" si="22"/>
        <v>0</v>
      </c>
      <c r="AF12" s="192" t="e">
        <f>AD12/AC12*100</f>
        <v>#DIV/0!</v>
      </c>
      <c r="AG12" s="191"/>
      <c r="AH12" s="191"/>
      <c r="AI12" s="191"/>
      <c r="AJ12" s="192"/>
      <c r="AK12" s="192"/>
      <c r="AL12" s="191">
        <v>28306.3</v>
      </c>
      <c r="AM12" s="191">
        <v>414.7</v>
      </c>
      <c r="AN12" s="191">
        <v>385</v>
      </c>
      <c r="AO12" s="193">
        <f t="shared" si="9"/>
        <v>1.3601212450938485</v>
      </c>
      <c r="AP12" s="193">
        <f t="shared" si="10"/>
        <v>92.83819628647215</v>
      </c>
      <c r="AQ12" s="191">
        <v>2275.4</v>
      </c>
      <c r="AR12" s="191">
        <v>233.2</v>
      </c>
      <c r="AS12" s="191">
        <v>233.2</v>
      </c>
      <c r="AT12" s="193">
        <f t="shared" si="11"/>
        <v>10.248747472971784</v>
      </c>
      <c r="AU12" s="193">
        <f t="shared" si="12"/>
        <v>100</v>
      </c>
      <c r="AV12" s="191">
        <v>10.6</v>
      </c>
      <c r="AW12" s="191">
        <v>0</v>
      </c>
      <c r="AX12" s="191">
        <v>0</v>
      </c>
      <c r="AY12" s="192">
        <f t="shared" si="23"/>
        <v>0</v>
      </c>
      <c r="AZ12" s="192" t="e">
        <f t="shared" si="13"/>
        <v>#DIV/0!</v>
      </c>
      <c r="BA12" s="191">
        <v>2236.2</v>
      </c>
      <c r="BB12" s="191">
        <v>569.5</v>
      </c>
      <c r="BC12" s="191">
        <v>569.5</v>
      </c>
      <c r="BD12" s="192">
        <f t="shared" si="14"/>
        <v>25.467310616223955</v>
      </c>
      <c r="BE12" s="192">
        <f t="shared" si="15"/>
        <v>100</v>
      </c>
      <c r="BF12" s="191">
        <v>22.7</v>
      </c>
      <c r="BG12" s="191">
        <v>5.7</v>
      </c>
      <c r="BH12" s="191">
        <v>5.7</v>
      </c>
      <c r="BI12" s="192">
        <f t="shared" si="16"/>
        <v>25.11013215859031</v>
      </c>
      <c r="BJ12" s="192">
        <f t="shared" si="17"/>
        <v>100</v>
      </c>
      <c r="BK12" s="191">
        <v>3.9</v>
      </c>
      <c r="BL12" s="191"/>
      <c r="BM12" s="191"/>
      <c r="BN12" s="192">
        <f t="shared" si="28"/>
        <v>0</v>
      </c>
      <c r="BO12" s="192" t="e">
        <f t="shared" si="29"/>
        <v>#DIV/0!</v>
      </c>
      <c r="BP12" s="191"/>
      <c r="BQ12" s="191"/>
      <c r="BR12" s="191"/>
      <c r="BS12" s="192"/>
      <c r="BT12" s="192"/>
      <c r="BU12" s="191"/>
      <c r="BV12" s="191"/>
      <c r="BW12" s="191"/>
      <c r="BX12" s="192" t="e">
        <f t="shared" si="18"/>
        <v>#DIV/0!</v>
      </c>
      <c r="BY12" s="192" t="e">
        <f t="shared" si="19"/>
        <v>#DIV/0!</v>
      </c>
      <c r="BZ12" s="192"/>
      <c r="CA12" s="192"/>
      <c r="CB12" s="192"/>
      <c r="CC12" s="192" t="e">
        <f t="shared" si="24"/>
        <v>#DIV/0!</v>
      </c>
      <c r="CD12" s="192" t="e">
        <f t="shared" si="25"/>
        <v>#DIV/0!</v>
      </c>
      <c r="CE12" s="191"/>
      <c r="CF12" s="191"/>
      <c r="CG12" s="191"/>
      <c r="CH12" s="192"/>
      <c r="CI12" s="192"/>
      <c r="CJ12" s="192"/>
      <c r="CK12" s="192"/>
      <c r="CL12" s="192"/>
      <c r="CM12" s="192" t="e">
        <f t="shared" si="26"/>
        <v>#DIV/0!</v>
      </c>
      <c r="CN12" s="192" t="e">
        <f t="shared" si="27"/>
        <v>#DIV/0!</v>
      </c>
      <c r="CO12" s="192">
        <f>доходы!D12-расходы!C12</f>
        <v>26.855000000010477</v>
      </c>
      <c r="CP12" s="192">
        <f>доходы!F12-расходы!E12</f>
        <v>146.92999999999984</v>
      </c>
    </row>
    <row r="13" spans="1:94" ht="15">
      <c r="A13" s="75">
        <v>7</v>
      </c>
      <c r="B13" s="231" t="s">
        <v>75</v>
      </c>
      <c r="C13" s="191">
        <f>H13+M13+R13+W13+AB13+AG13+AL13+AQ13++AV13+BA13+BF13+BK13+BP13+BU13+BZ13</f>
        <v>8254.6</v>
      </c>
      <c r="D13" s="191">
        <f t="shared" si="20"/>
        <v>1961.7</v>
      </c>
      <c r="E13" s="191">
        <f t="shared" si="20"/>
        <v>1804.9999999999998</v>
      </c>
      <c r="F13" s="192">
        <f t="shared" si="0"/>
        <v>21.866595595183288</v>
      </c>
      <c r="G13" s="192">
        <f t="shared" si="1"/>
        <v>92.01203038181168</v>
      </c>
      <c r="H13" s="191">
        <v>2631.3</v>
      </c>
      <c r="I13" s="191">
        <v>766.8</v>
      </c>
      <c r="J13" s="191">
        <v>730.9</v>
      </c>
      <c r="K13" s="192">
        <f t="shared" si="2"/>
        <v>27.77714437730399</v>
      </c>
      <c r="L13" s="192">
        <f t="shared" si="3"/>
        <v>95.31820552947313</v>
      </c>
      <c r="M13" s="191">
        <v>80.3</v>
      </c>
      <c r="N13" s="191">
        <v>20.9</v>
      </c>
      <c r="O13" s="191">
        <v>20.9</v>
      </c>
      <c r="P13" s="192">
        <f t="shared" si="4"/>
        <v>26.027397260273972</v>
      </c>
      <c r="Q13" s="192">
        <f t="shared" si="5"/>
        <v>100</v>
      </c>
      <c r="R13" s="191">
        <v>1.8</v>
      </c>
      <c r="S13" s="191">
        <v>0</v>
      </c>
      <c r="T13" s="191">
        <v>0</v>
      </c>
      <c r="U13" s="192">
        <f t="shared" si="21"/>
        <v>0</v>
      </c>
      <c r="V13" s="192" t="e">
        <f>T13/S13*100</f>
        <v>#DIV/0!</v>
      </c>
      <c r="W13" s="191">
        <v>941.6</v>
      </c>
      <c r="X13" s="191">
        <v>78</v>
      </c>
      <c r="Y13" s="191">
        <v>78</v>
      </c>
      <c r="Z13" s="193">
        <f t="shared" si="7"/>
        <v>8.283772302463891</v>
      </c>
      <c r="AA13" s="192">
        <f t="shared" si="8"/>
        <v>100</v>
      </c>
      <c r="AB13" s="191">
        <v>562.8</v>
      </c>
      <c r="AC13" s="191">
        <v>0</v>
      </c>
      <c r="AD13" s="191">
        <v>0</v>
      </c>
      <c r="AE13" s="192">
        <f t="shared" si="22"/>
        <v>0</v>
      </c>
      <c r="AF13" s="192" t="e">
        <f t="shared" si="30"/>
        <v>#DIV/0!</v>
      </c>
      <c r="AG13" s="191"/>
      <c r="AH13" s="191"/>
      <c r="AI13" s="191"/>
      <c r="AJ13" s="192"/>
      <c r="AK13" s="192"/>
      <c r="AL13" s="191">
        <v>1099.9</v>
      </c>
      <c r="AM13" s="191">
        <v>79.5</v>
      </c>
      <c r="AN13" s="191">
        <v>79.5</v>
      </c>
      <c r="AO13" s="193">
        <f t="shared" si="9"/>
        <v>7.227929811801072</v>
      </c>
      <c r="AP13" s="193">
        <f t="shared" si="10"/>
        <v>100</v>
      </c>
      <c r="AQ13" s="191">
        <v>1125.7</v>
      </c>
      <c r="AR13" s="191">
        <v>257.1</v>
      </c>
      <c r="AS13" s="191">
        <v>242.1</v>
      </c>
      <c r="AT13" s="193">
        <f t="shared" si="11"/>
        <v>21.506618104290663</v>
      </c>
      <c r="AU13" s="193">
        <f t="shared" si="12"/>
        <v>94.16569428238039</v>
      </c>
      <c r="AV13" s="191">
        <v>6.5</v>
      </c>
      <c r="AW13" s="191">
        <v>6.5</v>
      </c>
      <c r="AX13" s="191">
        <v>0</v>
      </c>
      <c r="AY13" s="192">
        <f t="shared" si="23"/>
        <v>0</v>
      </c>
      <c r="AZ13" s="192">
        <f t="shared" si="13"/>
        <v>0</v>
      </c>
      <c r="BA13" s="191">
        <v>1748.1</v>
      </c>
      <c r="BB13" s="191">
        <v>734</v>
      </c>
      <c r="BC13" s="191">
        <v>642.3</v>
      </c>
      <c r="BD13" s="192">
        <f t="shared" si="14"/>
        <v>36.74274927063669</v>
      </c>
      <c r="BE13" s="192">
        <f t="shared" si="15"/>
        <v>87.50681198910081</v>
      </c>
      <c r="BF13" s="191">
        <v>56.6</v>
      </c>
      <c r="BG13" s="191">
        <v>18.9</v>
      </c>
      <c r="BH13" s="191">
        <v>11.3</v>
      </c>
      <c r="BI13" s="192">
        <f t="shared" si="16"/>
        <v>19.964664310954063</v>
      </c>
      <c r="BJ13" s="192">
        <f t="shared" si="17"/>
        <v>59.7883597883598</v>
      </c>
      <c r="BK13" s="191"/>
      <c r="BL13" s="191"/>
      <c r="BM13" s="191"/>
      <c r="BN13" s="192" t="e">
        <f t="shared" si="28"/>
        <v>#DIV/0!</v>
      </c>
      <c r="BO13" s="192" t="e">
        <f t="shared" si="29"/>
        <v>#DIV/0!</v>
      </c>
      <c r="BP13" s="191"/>
      <c r="BQ13" s="191"/>
      <c r="BR13" s="191"/>
      <c r="BS13" s="192"/>
      <c r="BT13" s="192"/>
      <c r="BU13" s="191"/>
      <c r="BV13" s="191"/>
      <c r="BW13" s="191"/>
      <c r="BX13" s="192" t="e">
        <f t="shared" si="18"/>
        <v>#DIV/0!</v>
      </c>
      <c r="BY13" s="192" t="e">
        <f t="shared" si="19"/>
        <v>#DIV/0!</v>
      </c>
      <c r="BZ13" s="192"/>
      <c r="CA13" s="192"/>
      <c r="CB13" s="192"/>
      <c r="CC13" s="192" t="e">
        <f t="shared" si="24"/>
        <v>#DIV/0!</v>
      </c>
      <c r="CD13" s="192" t="e">
        <f t="shared" si="25"/>
        <v>#DIV/0!</v>
      </c>
      <c r="CE13" s="191"/>
      <c r="CF13" s="191"/>
      <c r="CG13" s="191"/>
      <c r="CH13" s="192"/>
      <c r="CI13" s="192"/>
      <c r="CJ13" s="192"/>
      <c r="CK13" s="192"/>
      <c r="CL13" s="192"/>
      <c r="CM13" s="192" t="e">
        <f t="shared" si="26"/>
        <v>#DIV/0!</v>
      </c>
      <c r="CN13" s="192" t="e">
        <f t="shared" si="27"/>
        <v>#DIV/0!</v>
      </c>
      <c r="CO13" s="192">
        <f>доходы!D13-расходы!C13</f>
        <v>-90.6820000000007</v>
      </c>
      <c r="CP13" s="192">
        <f>доходы!F13-расходы!E13</f>
        <v>189.4010000000003</v>
      </c>
    </row>
    <row r="14" spans="1:94" ht="15">
      <c r="A14" s="75">
        <v>8</v>
      </c>
      <c r="B14" s="126" t="s">
        <v>78</v>
      </c>
      <c r="C14" s="191">
        <f>H14+M14+R14+W14+AB14+AG14+AL14+AQ14++AV14+BA14+BF14+BK14+BP14+BU14</f>
        <v>5702.099999999999</v>
      </c>
      <c r="D14" s="191">
        <f t="shared" si="20"/>
        <v>1474.6</v>
      </c>
      <c r="E14" s="191">
        <f t="shared" si="20"/>
        <v>1414.9</v>
      </c>
      <c r="F14" s="192">
        <f t="shared" si="0"/>
        <v>24.813665140913002</v>
      </c>
      <c r="G14" s="192">
        <f t="shared" si="1"/>
        <v>95.95144445951446</v>
      </c>
      <c r="H14" s="191">
        <v>1704.3</v>
      </c>
      <c r="I14" s="191">
        <v>467.5</v>
      </c>
      <c r="J14" s="191">
        <v>434.7</v>
      </c>
      <c r="K14" s="192">
        <f t="shared" si="2"/>
        <v>25.506072874493928</v>
      </c>
      <c r="L14" s="192">
        <f t="shared" si="3"/>
        <v>92.98395721925134</v>
      </c>
      <c r="M14" s="191">
        <v>80.3</v>
      </c>
      <c r="N14" s="191">
        <v>26.5</v>
      </c>
      <c r="O14" s="191">
        <v>17.5</v>
      </c>
      <c r="P14" s="192">
        <f t="shared" si="4"/>
        <v>21.793275217932752</v>
      </c>
      <c r="Q14" s="192">
        <f t="shared" si="5"/>
        <v>66.0377358490566</v>
      </c>
      <c r="R14" s="191">
        <v>5</v>
      </c>
      <c r="S14" s="191">
        <v>0</v>
      </c>
      <c r="T14" s="191">
        <v>0</v>
      </c>
      <c r="U14" s="192">
        <f t="shared" si="21"/>
        <v>0</v>
      </c>
      <c r="V14" s="192" t="e">
        <f>T14/S14*100</f>
        <v>#DIV/0!</v>
      </c>
      <c r="W14" s="191">
        <v>487.7</v>
      </c>
      <c r="X14" s="191">
        <v>79.4</v>
      </c>
      <c r="Y14" s="191">
        <v>79.4</v>
      </c>
      <c r="Z14" s="193">
        <f t="shared" si="7"/>
        <v>16.28050030756613</v>
      </c>
      <c r="AA14" s="192">
        <f t="shared" si="8"/>
        <v>100</v>
      </c>
      <c r="AB14" s="191">
        <v>109.2</v>
      </c>
      <c r="AC14" s="191">
        <v>0</v>
      </c>
      <c r="AD14" s="191">
        <v>0</v>
      </c>
      <c r="AE14" s="192">
        <f t="shared" si="22"/>
        <v>0</v>
      </c>
      <c r="AF14" s="192" t="e">
        <f>AD14/AC14*100</f>
        <v>#DIV/0!</v>
      </c>
      <c r="AG14" s="191"/>
      <c r="AH14" s="191"/>
      <c r="AI14" s="191"/>
      <c r="AJ14" s="192"/>
      <c r="AK14" s="192"/>
      <c r="AL14" s="191">
        <v>438.5</v>
      </c>
      <c r="AM14" s="191">
        <v>34.1</v>
      </c>
      <c r="AN14" s="191">
        <v>34.1</v>
      </c>
      <c r="AO14" s="193">
        <f t="shared" si="9"/>
        <v>7.776510832383125</v>
      </c>
      <c r="AP14" s="193">
        <f t="shared" si="10"/>
        <v>100</v>
      </c>
      <c r="AQ14" s="191">
        <v>521.7</v>
      </c>
      <c r="AR14" s="191">
        <v>116.9</v>
      </c>
      <c r="AS14" s="191">
        <v>99.2</v>
      </c>
      <c r="AT14" s="193">
        <f t="shared" si="11"/>
        <v>19.014759440291353</v>
      </c>
      <c r="AU14" s="193">
        <f t="shared" si="12"/>
        <v>84.85885372112917</v>
      </c>
      <c r="AV14" s="191">
        <v>2.9</v>
      </c>
      <c r="AW14" s="191">
        <v>0</v>
      </c>
      <c r="AX14" s="191">
        <v>0</v>
      </c>
      <c r="AY14" s="192">
        <f t="shared" si="23"/>
        <v>0</v>
      </c>
      <c r="AZ14" s="192" t="e">
        <f t="shared" si="13"/>
        <v>#DIV/0!</v>
      </c>
      <c r="BA14" s="191">
        <v>2327.2</v>
      </c>
      <c r="BB14" s="191">
        <v>742.6</v>
      </c>
      <c r="BC14" s="191">
        <v>742.4</v>
      </c>
      <c r="BD14" s="192">
        <f t="shared" si="14"/>
        <v>31.900996906153317</v>
      </c>
      <c r="BE14" s="192">
        <f t="shared" si="15"/>
        <v>99.97306760032319</v>
      </c>
      <c r="BF14" s="191">
        <v>22.7</v>
      </c>
      <c r="BG14" s="191">
        <v>7.6</v>
      </c>
      <c r="BH14" s="191">
        <v>7.6</v>
      </c>
      <c r="BI14" s="192">
        <f t="shared" si="16"/>
        <v>33.480176211453745</v>
      </c>
      <c r="BJ14" s="192">
        <f t="shared" si="17"/>
        <v>100</v>
      </c>
      <c r="BK14" s="191">
        <v>2.6</v>
      </c>
      <c r="BL14" s="191">
        <v>0</v>
      </c>
      <c r="BM14" s="191">
        <v>0</v>
      </c>
      <c r="BN14" s="192">
        <f t="shared" si="28"/>
        <v>0</v>
      </c>
      <c r="BO14" s="192" t="e">
        <f t="shared" si="29"/>
        <v>#DIV/0!</v>
      </c>
      <c r="BP14" s="191"/>
      <c r="BQ14" s="191"/>
      <c r="BR14" s="191"/>
      <c r="BS14" s="192"/>
      <c r="BT14" s="192"/>
      <c r="BU14" s="191"/>
      <c r="BV14" s="191"/>
      <c r="BW14" s="191"/>
      <c r="BX14" s="192" t="e">
        <f t="shared" si="18"/>
        <v>#DIV/0!</v>
      </c>
      <c r="BY14" s="192" t="e">
        <f t="shared" si="19"/>
        <v>#DIV/0!</v>
      </c>
      <c r="BZ14" s="192"/>
      <c r="CA14" s="192"/>
      <c r="CB14" s="192"/>
      <c r="CC14" s="192" t="e">
        <f t="shared" si="24"/>
        <v>#DIV/0!</v>
      </c>
      <c r="CD14" s="192" t="e">
        <f t="shared" si="25"/>
        <v>#DIV/0!</v>
      </c>
      <c r="CE14" s="191"/>
      <c r="CF14" s="191"/>
      <c r="CG14" s="191"/>
      <c r="CH14" s="192"/>
      <c r="CI14" s="192"/>
      <c r="CJ14" s="192"/>
      <c r="CK14" s="192"/>
      <c r="CL14" s="192"/>
      <c r="CM14" s="192" t="e">
        <f t="shared" si="26"/>
        <v>#DIV/0!</v>
      </c>
      <c r="CN14" s="192" t="e">
        <f t="shared" si="27"/>
        <v>#DIV/0!</v>
      </c>
      <c r="CO14" s="192">
        <f>доходы!D14-расходы!C14</f>
        <v>17.048999999999978</v>
      </c>
      <c r="CP14" s="192">
        <f>доходы!F14-расходы!E14</f>
        <v>55.61299999999983</v>
      </c>
    </row>
    <row r="15" spans="1:94" ht="15">
      <c r="A15" s="75">
        <v>9</v>
      </c>
      <c r="B15" s="126" t="s">
        <v>77</v>
      </c>
      <c r="C15" s="191">
        <f>H15+M15+R15+W15+AB15+AG15+AL15+AQ15++AV15+BA15+BF15+BK15+BP15+BU15+BZ15</f>
        <v>5793.400000000001</v>
      </c>
      <c r="D15" s="191">
        <f t="shared" si="20"/>
        <v>1439.9</v>
      </c>
      <c r="E15" s="191">
        <f t="shared" si="20"/>
        <v>1421.3</v>
      </c>
      <c r="F15" s="192">
        <f t="shared" si="0"/>
        <v>24.533089377567574</v>
      </c>
      <c r="G15" s="192">
        <f t="shared" si="1"/>
        <v>98.7082436280297</v>
      </c>
      <c r="H15" s="230">
        <v>2151.7</v>
      </c>
      <c r="I15" s="191">
        <v>780.2</v>
      </c>
      <c r="J15" s="191">
        <v>763.1</v>
      </c>
      <c r="K15" s="192">
        <f t="shared" si="2"/>
        <v>35.46498117767347</v>
      </c>
      <c r="L15" s="192">
        <f t="shared" si="3"/>
        <v>97.80825429377083</v>
      </c>
      <c r="M15" s="191">
        <v>80.3</v>
      </c>
      <c r="N15" s="191">
        <v>19.2</v>
      </c>
      <c r="O15" s="191">
        <v>19.2</v>
      </c>
      <c r="P15" s="192">
        <f t="shared" si="4"/>
        <v>23.910336239103362</v>
      </c>
      <c r="Q15" s="192">
        <f t="shared" si="5"/>
        <v>100</v>
      </c>
      <c r="R15" s="191">
        <v>5</v>
      </c>
      <c r="S15" s="191">
        <v>0</v>
      </c>
      <c r="T15" s="191">
        <v>0</v>
      </c>
      <c r="U15" s="192">
        <f t="shared" si="21"/>
        <v>0</v>
      </c>
      <c r="V15" s="192" t="e">
        <f>T15/S15*100</f>
        <v>#DIV/0!</v>
      </c>
      <c r="W15" s="191">
        <v>495.4</v>
      </c>
      <c r="X15" s="191">
        <v>3</v>
      </c>
      <c r="Y15" s="191">
        <v>3</v>
      </c>
      <c r="Z15" s="193">
        <f t="shared" si="7"/>
        <v>0.6055712555510698</v>
      </c>
      <c r="AA15" s="192">
        <f t="shared" si="8"/>
        <v>100</v>
      </c>
      <c r="AB15" s="191">
        <v>415.5</v>
      </c>
      <c r="AC15" s="191">
        <v>0</v>
      </c>
      <c r="AD15" s="191">
        <v>0</v>
      </c>
      <c r="AE15" s="192">
        <f t="shared" si="22"/>
        <v>0</v>
      </c>
      <c r="AF15" s="192" t="e">
        <f t="shared" si="30"/>
        <v>#DIV/0!</v>
      </c>
      <c r="AG15" s="191"/>
      <c r="AH15" s="191"/>
      <c r="AI15" s="191"/>
      <c r="AJ15" s="192"/>
      <c r="AK15" s="192"/>
      <c r="AL15" s="191">
        <v>582.4</v>
      </c>
      <c r="AM15" s="191">
        <v>81</v>
      </c>
      <c r="AN15" s="191">
        <v>81</v>
      </c>
      <c r="AO15" s="193">
        <f t="shared" si="9"/>
        <v>13.907967032967033</v>
      </c>
      <c r="AP15" s="193">
        <f t="shared" si="10"/>
        <v>100</v>
      </c>
      <c r="AQ15" s="191">
        <v>1020.6</v>
      </c>
      <c r="AR15" s="191">
        <v>140.5</v>
      </c>
      <c r="AS15" s="191">
        <v>140.5</v>
      </c>
      <c r="AT15" s="193">
        <f t="shared" si="11"/>
        <v>13.766411914560061</v>
      </c>
      <c r="AU15" s="193">
        <f t="shared" si="12"/>
        <v>100</v>
      </c>
      <c r="AV15" s="191">
        <v>5</v>
      </c>
      <c r="AW15" s="191">
        <v>0</v>
      </c>
      <c r="AX15" s="191">
        <v>0</v>
      </c>
      <c r="AY15" s="192">
        <f t="shared" si="23"/>
        <v>0</v>
      </c>
      <c r="AZ15" s="192" t="e">
        <f t="shared" si="13"/>
        <v>#DIV/0!</v>
      </c>
      <c r="BA15" s="191">
        <v>1026.2</v>
      </c>
      <c r="BB15" s="191">
        <v>412.2</v>
      </c>
      <c r="BC15" s="191">
        <v>410.7</v>
      </c>
      <c r="BD15" s="192">
        <f t="shared" si="14"/>
        <v>40.02143831611772</v>
      </c>
      <c r="BE15" s="192">
        <f t="shared" si="15"/>
        <v>99.63609898107715</v>
      </c>
      <c r="BF15" s="191">
        <v>11.3</v>
      </c>
      <c r="BG15" s="191">
        <v>3.8</v>
      </c>
      <c r="BH15" s="191">
        <v>3.8</v>
      </c>
      <c r="BI15" s="192">
        <f t="shared" si="16"/>
        <v>33.62831858407079</v>
      </c>
      <c r="BJ15" s="192">
        <f t="shared" si="17"/>
        <v>100</v>
      </c>
      <c r="BK15" s="191"/>
      <c r="BL15" s="191"/>
      <c r="BM15" s="191"/>
      <c r="BN15" s="192" t="e">
        <f t="shared" si="28"/>
        <v>#DIV/0!</v>
      </c>
      <c r="BO15" s="192" t="e">
        <f t="shared" si="29"/>
        <v>#DIV/0!</v>
      </c>
      <c r="BP15" s="191"/>
      <c r="BQ15" s="191"/>
      <c r="BR15" s="191"/>
      <c r="BS15" s="192"/>
      <c r="BT15" s="192"/>
      <c r="BU15" s="191"/>
      <c r="BV15" s="191"/>
      <c r="BW15" s="191"/>
      <c r="BX15" s="192" t="e">
        <f t="shared" si="18"/>
        <v>#DIV/0!</v>
      </c>
      <c r="BY15" s="192" t="e">
        <f t="shared" si="19"/>
        <v>#DIV/0!</v>
      </c>
      <c r="BZ15" s="192"/>
      <c r="CA15" s="192"/>
      <c r="CB15" s="192"/>
      <c r="CC15" s="192" t="e">
        <f t="shared" si="24"/>
        <v>#DIV/0!</v>
      </c>
      <c r="CD15" s="192" t="e">
        <f t="shared" si="25"/>
        <v>#DIV/0!</v>
      </c>
      <c r="CE15" s="191"/>
      <c r="CF15" s="191"/>
      <c r="CG15" s="191"/>
      <c r="CH15" s="192"/>
      <c r="CI15" s="192"/>
      <c r="CJ15" s="192"/>
      <c r="CK15" s="192"/>
      <c r="CL15" s="192"/>
      <c r="CM15" s="192" t="e">
        <f t="shared" si="26"/>
        <v>#DIV/0!</v>
      </c>
      <c r="CN15" s="192" t="e">
        <f t="shared" si="27"/>
        <v>#DIV/0!</v>
      </c>
      <c r="CO15" s="192">
        <f>доходы!D15-расходы!C15</f>
        <v>-79.78900000000067</v>
      </c>
      <c r="CP15" s="192">
        <f>доходы!F15-расходы!E15</f>
        <v>44.42699999999991</v>
      </c>
    </row>
    <row r="16" spans="1:94" ht="15">
      <c r="A16" s="75">
        <v>10</v>
      </c>
      <c r="B16" s="126" t="s">
        <v>79</v>
      </c>
      <c r="C16" s="191">
        <f>H16+M16+R16+W16+AB16+AG16+AL16+AQ16++AV16+BA16+BF16+BK16+BP16+BU16</f>
        <v>8074.000000000001</v>
      </c>
      <c r="D16" s="191">
        <f t="shared" si="20"/>
        <v>1754.3999999999999</v>
      </c>
      <c r="E16" s="191">
        <f t="shared" si="20"/>
        <v>1609.2</v>
      </c>
      <c r="F16" s="192">
        <f t="shared" si="0"/>
        <v>19.930641565518947</v>
      </c>
      <c r="G16" s="192">
        <f t="shared" si="1"/>
        <v>91.72366621067033</v>
      </c>
      <c r="H16" s="191">
        <v>2189.8</v>
      </c>
      <c r="I16" s="191">
        <v>533.3</v>
      </c>
      <c r="J16" s="191">
        <v>512.6</v>
      </c>
      <c r="K16" s="192">
        <f t="shared" si="2"/>
        <v>23.408530459402684</v>
      </c>
      <c r="L16" s="192">
        <f t="shared" si="3"/>
        <v>96.11850740671292</v>
      </c>
      <c r="M16" s="191">
        <v>80.3</v>
      </c>
      <c r="N16" s="191">
        <v>16.8</v>
      </c>
      <c r="O16" s="191">
        <v>16.8</v>
      </c>
      <c r="P16" s="192">
        <f t="shared" si="4"/>
        <v>20.921544209215444</v>
      </c>
      <c r="Q16" s="192">
        <f t="shared" si="5"/>
        <v>100</v>
      </c>
      <c r="R16" s="191">
        <v>5</v>
      </c>
      <c r="S16" s="191">
        <v>0</v>
      </c>
      <c r="T16" s="191">
        <v>0</v>
      </c>
      <c r="U16" s="192">
        <f t="shared" si="21"/>
        <v>0</v>
      </c>
      <c r="V16" s="192" t="e">
        <f t="shared" si="6"/>
        <v>#DIV/0!</v>
      </c>
      <c r="W16" s="191">
        <v>442.5</v>
      </c>
      <c r="X16" s="191">
        <v>43.4</v>
      </c>
      <c r="Y16" s="191">
        <v>43.4</v>
      </c>
      <c r="Z16" s="193">
        <f t="shared" si="7"/>
        <v>9.807909604519773</v>
      </c>
      <c r="AA16" s="192">
        <f t="shared" si="8"/>
        <v>100</v>
      </c>
      <c r="AB16" s="191">
        <v>265</v>
      </c>
      <c r="AC16" s="191">
        <v>0</v>
      </c>
      <c r="AD16" s="191">
        <v>0</v>
      </c>
      <c r="AE16" s="192">
        <f t="shared" si="22"/>
        <v>0</v>
      </c>
      <c r="AF16" s="192" t="e">
        <f t="shared" si="30"/>
        <v>#DIV/0!</v>
      </c>
      <c r="AG16" s="191"/>
      <c r="AH16" s="191"/>
      <c r="AI16" s="191"/>
      <c r="AJ16" s="192"/>
      <c r="AK16" s="192"/>
      <c r="AL16" s="191">
        <v>1399</v>
      </c>
      <c r="AM16" s="191">
        <v>237.6</v>
      </c>
      <c r="AN16" s="191">
        <v>160</v>
      </c>
      <c r="AO16" s="193">
        <f t="shared" si="9"/>
        <v>11.43674052894925</v>
      </c>
      <c r="AP16" s="193">
        <f t="shared" si="10"/>
        <v>67.34006734006735</v>
      </c>
      <c r="AQ16" s="191">
        <v>1548.3</v>
      </c>
      <c r="AR16" s="191">
        <v>262.8</v>
      </c>
      <c r="AS16" s="191">
        <v>262.2</v>
      </c>
      <c r="AT16" s="193">
        <f t="shared" si="11"/>
        <v>16.93470257701996</v>
      </c>
      <c r="AU16" s="193">
        <f t="shared" si="12"/>
        <v>99.77168949771689</v>
      </c>
      <c r="AV16" s="191">
        <v>0</v>
      </c>
      <c r="AW16" s="191"/>
      <c r="AX16" s="191"/>
      <c r="AY16" s="192" t="e">
        <f t="shared" si="23"/>
        <v>#DIV/0!</v>
      </c>
      <c r="AZ16" s="192" t="e">
        <f t="shared" si="13"/>
        <v>#DIV/0!</v>
      </c>
      <c r="BA16" s="191">
        <v>2064.8</v>
      </c>
      <c r="BB16" s="191">
        <v>640.7</v>
      </c>
      <c r="BC16" s="191">
        <v>594.4</v>
      </c>
      <c r="BD16" s="192">
        <f t="shared" si="14"/>
        <v>28.78729174738473</v>
      </c>
      <c r="BE16" s="192">
        <f t="shared" si="15"/>
        <v>92.77352895270796</v>
      </c>
      <c r="BF16" s="191">
        <v>79.3</v>
      </c>
      <c r="BG16" s="191">
        <v>19.8</v>
      </c>
      <c r="BH16" s="191">
        <v>19.8</v>
      </c>
      <c r="BI16" s="192">
        <f t="shared" si="16"/>
        <v>24.96847414880202</v>
      </c>
      <c r="BJ16" s="192">
        <f t="shared" si="17"/>
        <v>100</v>
      </c>
      <c r="BK16" s="191"/>
      <c r="BL16" s="191"/>
      <c r="BM16" s="191"/>
      <c r="BN16" s="192" t="e">
        <f t="shared" si="28"/>
        <v>#DIV/0!</v>
      </c>
      <c r="BO16" s="192" t="e">
        <f t="shared" si="29"/>
        <v>#DIV/0!</v>
      </c>
      <c r="BP16" s="191"/>
      <c r="BQ16" s="191"/>
      <c r="BR16" s="191"/>
      <c r="BS16" s="192"/>
      <c r="BT16" s="192"/>
      <c r="BU16" s="191"/>
      <c r="BV16" s="191"/>
      <c r="BW16" s="191"/>
      <c r="BX16" s="192" t="e">
        <f t="shared" si="18"/>
        <v>#DIV/0!</v>
      </c>
      <c r="BY16" s="192" t="e">
        <f t="shared" si="19"/>
        <v>#DIV/0!</v>
      </c>
      <c r="BZ16" s="192"/>
      <c r="CA16" s="192"/>
      <c r="CB16" s="192"/>
      <c r="CC16" s="192" t="e">
        <f t="shared" si="24"/>
        <v>#DIV/0!</v>
      </c>
      <c r="CD16" s="192" t="e">
        <f t="shared" si="25"/>
        <v>#DIV/0!</v>
      </c>
      <c r="CE16" s="191"/>
      <c r="CF16" s="191"/>
      <c r="CG16" s="191"/>
      <c r="CH16" s="192"/>
      <c r="CI16" s="192"/>
      <c r="CJ16" s="192"/>
      <c r="CK16" s="192"/>
      <c r="CL16" s="192"/>
      <c r="CM16" s="192" t="e">
        <f t="shared" si="26"/>
        <v>#DIV/0!</v>
      </c>
      <c r="CN16" s="192" t="e">
        <f t="shared" si="27"/>
        <v>#DIV/0!</v>
      </c>
      <c r="CO16" s="192">
        <f>доходы!D16-расходы!C16</f>
        <v>-198.94700000000103</v>
      </c>
      <c r="CP16" s="192">
        <f>доходы!F16-расходы!E16</f>
        <v>198.81099999999992</v>
      </c>
    </row>
    <row r="17" spans="1:94" ht="24.75">
      <c r="A17" s="133">
        <v>12</v>
      </c>
      <c r="B17" s="134" t="s">
        <v>81</v>
      </c>
      <c r="C17" s="194">
        <f>C7+C8+C10+C9+C11+C13+C12+C15+C14+C16</f>
        <v>156571.7</v>
      </c>
      <c r="D17" s="194">
        <f>D7+D8+D10+D9+D11+D13+D12+D15+D14+D16</f>
        <v>24910.700000000004</v>
      </c>
      <c r="E17" s="194">
        <f>E7+E8+E10+E9+E11+E13+E12+E15+E14+E16</f>
        <v>23604.500000000004</v>
      </c>
      <c r="F17" s="194">
        <f>E17/C17*100</f>
        <v>15.075840653195948</v>
      </c>
      <c r="G17" s="194">
        <f>E17/D17*100</f>
        <v>94.75647011123733</v>
      </c>
      <c r="H17" s="194">
        <f>H7+H8+H10+H9+H11+H13+H12+H15+H14+H16</f>
        <v>26281.3</v>
      </c>
      <c r="I17" s="194">
        <f>I7+I8+I10+I9+I11+I13+I12+I15+I14+I16</f>
        <v>8402.5</v>
      </c>
      <c r="J17" s="194">
        <f>J7+J8+J10+J9+J11+J13+J12+J15+J14+J16</f>
        <v>8081.3</v>
      </c>
      <c r="K17" s="194">
        <f t="shared" si="2"/>
        <v>30.74923995388356</v>
      </c>
      <c r="L17" s="194">
        <f>J17/I17*100</f>
        <v>96.17732817613806</v>
      </c>
      <c r="M17" s="194">
        <f>M7+M8+M10+M9+M11+M13+M12+M15+M14+M16</f>
        <v>1043.6</v>
      </c>
      <c r="N17" s="194">
        <f>N7+N8+N10+N9+N11+N13+N12+N15+N14+N16</f>
        <v>315.1</v>
      </c>
      <c r="O17" s="194">
        <f>O7+O8+O10+O9+O11+O13+O12+O15+O14+O16</f>
        <v>293.4</v>
      </c>
      <c r="P17" s="194">
        <f>O17/M17*100</f>
        <v>28.114220007665775</v>
      </c>
      <c r="Q17" s="194">
        <f>O17/N17*100</f>
        <v>93.11329736591557</v>
      </c>
      <c r="R17" s="194">
        <f>R7+R8+R10+R9+R11+R13+R12+R15+R14+R16</f>
        <v>54.3</v>
      </c>
      <c r="S17" s="194">
        <f>S7+S8+S10+S9+S11+S13+S12+S15+S14+S16</f>
        <v>0</v>
      </c>
      <c r="T17" s="194">
        <f>T7+T8+T10+T9+T11+T13+T12+T15+T14+T16</f>
        <v>0</v>
      </c>
      <c r="U17" s="194">
        <f t="shared" si="21"/>
        <v>0</v>
      </c>
      <c r="V17" s="194" t="e">
        <f>T17/S17*100</f>
        <v>#DIV/0!</v>
      </c>
      <c r="W17" s="194">
        <f>W7+W8+W10+W9+W11+W13+W12+W15+W14+W16</f>
        <v>5556.599999999999</v>
      </c>
      <c r="X17" s="194">
        <f>X7+X8+X10+X9+X11+X13+X12+X15+X14+X16</f>
        <v>868.4999999999999</v>
      </c>
      <c r="Y17" s="194">
        <f>Y7+Y8+Y10+Y9+Y11+Y13+Y12+Y15+Y14+Y16</f>
        <v>855.4999999999999</v>
      </c>
      <c r="Z17" s="194">
        <f>Y17/W17*100</f>
        <v>15.396105532159954</v>
      </c>
      <c r="AA17" s="194">
        <f t="shared" si="8"/>
        <v>98.50316637881404</v>
      </c>
      <c r="AB17" s="194">
        <f>AB7+AB8+AB10+AB9+AB11+AB13+AB12+AB15+AB14+AB16</f>
        <v>4914.9</v>
      </c>
      <c r="AC17" s="194">
        <f>AC7+AC8+AC10+AC9+AC11+AC13+AC12+AC15+AC14+AC16</f>
        <v>0</v>
      </c>
      <c r="AD17" s="194">
        <f>AD7+AD8+AD10+AD9+AD11+AD13+AD12+AD15+AD14+AD16</f>
        <v>0</v>
      </c>
      <c r="AE17" s="194">
        <f t="shared" si="22"/>
        <v>0</v>
      </c>
      <c r="AF17" s="194" t="e">
        <f>AD17/AC17*100</f>
        <v>#DIV/0!</v>
      </c>
      <c r="AG17" s="194">
        <f>AG7+AG8+AG10+AG9+AG11+AG13+AG12+AG15+AG14+AG16</f>
        <v>0</v>
      </c>
      <c r="AH17" s="194">
        <f>AH7+AH8+AH10+AH9+AH11+AH13+AH12+AH15+AH14+AH16</f>
        <v>0</v>
      </c>
      <c r="AI17" s="194">
        <f>AI7+AI8+AI10+AI9+AI11+AI13+AI12+AI15+AI14+AI16</f>
        <v>0</v>
      </c>
      <c r="AJ17" s="194" t="e">
        <f>AI17/AG17*100</f>
        <v>#DIV/0!</v>
      </c>
      <c r="AK17" s="194" t="e">
        <f>AI17/AH17*100</f>
        <v>#DIV/0!</v>
      </c>
      <c r="AL17" s="194">
        <f>AL7+AL8+AL10+AL9+AL11+AL13+AL12+AL15+AL14+AL16</f>
        <v>39788.8</v>
      </c>
      <c r="AM17" s="194">
        <f>AM7+AM8+AM10+AM9+AM11+AM13+AM12+AM15+AM14+AM16</f>
        <v>4763.400000000001</v>
      </c>
      <c r="AN17" s="194">
        <f>AN7+AN8+AN10+AN9+AN11+AN13+AN12+AN15+AN14+AN16</f>
        <v>4633.8</v>
      </c>
      <c r="AO17" s="194">
        <f>AN17/AL17*100</f>
        <v>11.6459908315908</v>
      </c>
      <c r="AP17" s="194">
        <f t="shared" si="10"/>
        <v>97.27925431414535</v>
      </c>
      <c r="AQ17" s="194">
        <f>AQ7+AQ8+AQ10+AQ9+AQ11+AQ13+AQ12+AQ15+AQ14+AQ16</f>
        <v>47678.49999999999</v>
      </c>
      <c r="AR17" s="194">
        <f>AR7+AR8+AR10+AR9+AR11+AR13+AR12+AR15+AR14+AR16</f>
        <v>2713.3</v>
      </c>
      <c r="AS17" s="194">
        <f>AS7+AS8+AS10+AS9+AS11+AS13+AS12+AS15+AS14+AS16</f>
        <v>2322.2999999999997</v>
      </c>
      <c r="AT17" s="194">
        <f t="shared" si="11"/>
        <v>4.870748870035761</v>
      </c>
      <c r="AU17" s="194">
        <f t="shared" si="12"/>
        <v>85.58950355655473</v>
      </c>
      <c r="AV17" s="194">
        <f>AV7+AV8+AV10+AV9+AV11+AV13+AV12+AV15+AV14+AV16</f>
        <v>90.2</v>
      </c>
      <c r="AW17" s="194">
        <f>AW7+AW8+AW10+AW9+AW11+AW13+AW12+AW15+AW14+AW16</f>
        <v>16.5</v>
      </c>
      <c r="AX17" s="194">
        <f>AX7+AX8+AX10+AX9+AX11+AX13+AX12+AX15+AX14+AX16</f>
        <v>6.2</v>
      </c>
      <c r="AY17" s="194">
        <f t="shared" si="23"/>
        <v>6.873614190687362</v>
      </c>
      <c r="AZ17" s="194">
        <f t="shared" si="13"/>
        <v>37.57575757575758</v>
      </c>
      <c r="BA17" s="194">
        <f>BA7+BA8+BA10+BA9+BA11+BA13+BA12+BA15+BA14+BA16</f>
        <v>30802.100000000002</v>
      </c>
      <c r="BB17" s="194">
        <f>BB7+BB8+BB10+BB9+BB11+BB13+BB12+BB15+BB14+BB16</f>
        <v>7734.1</v>
      </c>
      <c r="BC17" s="194">
        <f>BC7+BC8+BC10+BC9+BC11+BC13+BC12+BC15+BC14+BC16</f>
        <v>7337.299999999999</v>
      </c>
      <c r="BD17" s="194">
        <f t="shared" si="14"/>
        <v>23.820778453417134</v>
      </c>
      <c r="BE17" s="194">
        <f t="shared" si="15"/>
        <v>94.86947414695955</v>
      </c>
      <c r="BF17" s="194">
        <f>BF7+BF8+BF10+BF9+BF11+BF13+BF12+BF15+BF14+BF16</f>
        <v>327.5</v>
      </c>
      <c r="BG17" s="194">
        <f>BG7+BG8+BG10+BG9+BG11+BG13+BG12+BG15+BG14+BG16</f>
        <v>82.3</v>
      </c>
      <c r="BH17" s="194">
        <f>BH7+BH8+BH10+BH9+BH11+BH13+BH12+BH15+BH14+BH16</f>
        <v>74.7</v>
      </c>
      <c r="BI17" s="194">
        <f t="shared" si="16"/>
        <v>22.80916030534351</v>
      </c>
      <c r="BJ17" s="194">
        <f t="shared" si="17"/>
        <v>90.76549210206562</v>
      </c>
      <c r="BK17" s="194">
        <f>BK7+BK8+BK10+BK9+BK11+BK13+BK12+BK15+BK14+BK16</f>
        <v>33.9</v>
      </c>
      <c r="BL17" s="194">
        <f>BL7+BL8+BL10+BL9+BL11+BL13+BL12+BL15+BL14+BL16</f>
        <v>15</v>
      </c>
      <c r="BM17" s="194">
        <f>BM7+BM8+BM10+BM9+BM11+BM13+BM12+BM15+BM14+BM16</f>
        <v>0</v>
      </c>
      <c r="BN17" s="194">
        <f t="shared" si="28"/>
        <v>0</v>
      </c>
      <c r="BO17" s="194">
        <f t="shared" si="29"/>
        <v>0</v>
      </c>
      <c r="BP17" s="194">
        <f>BP7+BP8+BP10+BP9+BP11+BP13+BP12+BP15+BP14+BP16</f>
        <v>0</v>
      </c>
      <c r="BQ17" s="194">
        <f>BQ7+BQ8+BQ10+BQ9+BQ11+BQ13+BQ12+BQ15+BQ14+BQ16</f>
        <v>0</v>
      </c>
      <c r="BR17" s="194">
        <f>BR7+BR8+BR10+BR9+BR11+BR13+BR12+BR15+BR14+BR16</f>
        <v>0</v>
      </c>
      <c r="BS17" s="194"/>
      <c r="BT17" s="194"/>
      <c r="BU17" s="194">
        <f>BU7+BU8+BU10+BU9+BU11+BU13+BU12+BU15+BU14+BU16</f>
        <v>0</v>
      </c>
      <c r="BV17" s="194">
        <f>BV7+BV8+BV10+BV9+BV11+BV13+BV12+BV15+BV14+BV16</f>
        <v>0</v>
      </c>
      <c r="BW17" s="194">
        <f>BW7+BW8+BW10+BW9+BW11+BW13+BW12+BW15+BW14+BW16</f>
        <v>0</v>
      </c>
      <c r="BX17" s="194" t="e">
        <f>BW17/BU17*100</f>
        <v>#DIV/0!</v>
      </c>
      <c r="BY17" s="194" t="e">
        <f>BW17/BV17*100</f>
        <v>#DIV/0!</v>
      </c>
      <c r="BZ17" s="194">
        <f>SUM(BZ7:BZ16)</f>
        <v>0</v>
      </c>
      <c r="CA17" s="194">
        <f>SUM(CA7:CA16)</f>
        <v>0</v>
      </c>
      <c r="CB17" s="194">
        <f>SUM(CB7:CB16)</f>
        <v>0</v>
      </c>
      <c r="CC17" s="194" t="e">
        <f t="shared" si="24"/>
        <v>#DIV/0!</v>
      </c>
      <c r="CD17" s="194" t="e">
        <f>CB17/CA17*100</f>
        <v>#DIV/0!</v>
      </c>
      <c r="CE17" s="194">
        <f>CE7+CE8+CE10+CE9+CE11+CE13+CE12+CE15+CE14+CE16</f>
        <v>0</v>
      </c>
      <c r="CF17" s="194">
        <f>CF7+CF8+CF10+CF9+CF11+CF13+CF12+CF15+CF14+CF16</f>
        <v>0</v>
      </c>
      <c r="CG17" s="194">
        <f>CG7+CG8+CG10+CG9+CG11+CG13+CG12+CG15+CG14+CG16</f>
        <v>0</v>
      </c>
      <c r="CH17" s="194"/>
      <c r="CI17" s="194"/>
      <c r="CJ17" s="194">
        <f>SUM(CJ7:CJ16)</f>
        <v>0</v>
      </c>
      <c r="CK17" s="194">
        <f>SUM(CK7:CK16)</f>
        <v>0</v>
      </c>
      <c r="CL17" s="194">
        <f>SUM(CL7:CL16)</f>
        <v>0</v>
      </c>
      <c r="CM17" s="194" t="e">
        <f t="shared" si="26"/>
        <v>#DIV/0!</v>
      </c>
      <c r="CN17" s="194" t="e">
        <f>CL17/CK17*100</f>
        <v>#DIV/0!</v>
      </c>
      <c r="CO17" s="195">
        <f>доходы!D17-расходы!C17</f>
        <v>-1621.6970000000147</v>
      </c>
      <c r="CP17" s="195">
        <f>доходы!F17-расходы!E17</f>
        <v>1403.5859999999993</v>
      </c>
    </row>
    <row r="18" spans="1:95" ht="15">
      <c r="A18" s="188">
        <v>13</v>
      </c>
      <c r="B18" s="186" t="s">
        <v>80</v>
      </c>
      <c r="C18" s="196">
        <f>H18+M18+R18+W18+AB18+AG18+AL18+AQ18+AV18+BA18+BF18+BK18+BP18+BU18+BZ18</f>
        <v>162021.9</v>
      </c>
      <c r="D18" s="196">
        <f>I18+N18+S18+X18+AC18+AH18+AM18+AR18+AW18+BB18+BG18+BL18+BQ18+BV18+CA18</f>
        <v>24894.800000000003</v>
      </c>
      <c r="E18" s="196">
        <f>J18+O18+T18+Y18+AD18+AI18+AN18+AS18+AX18+BC18+BH18+BM18+BR18+BW18+CB18</f>
        <v>23771.100000000002</v>
      </c>
      <c r="F18" s="193">
        <f>E18/C18*100</f>
        <v>14.671535144323084</v>
      </c>
      <c r="G18" s="193">
        <f>E18/D18*100</f>
        <v>95.4862059546572</v>
      </c>
      <c r="H18" s="196">
        <v>13352.7</v>
      </c>
      <c r="I18" s="196">
        <v>4531.7</v>
      </c>
      <c r="J18" s="196">
        <v>3871.2</v>
      </c>
      <c r="K18" s="193">
        <f t="shared" si="2"/>
        <v>28.991889280819606</v>
      </c>
      <c r="L18" s="193">
        <f>J18/I18*100</f>
        <v>85.42489573449258</v>
      </c>
      <c r="M18" s="196"/>
      <c r="N18" s="196"/>
      <c r="O18" s="196"/>
      <c r="P18" s="193"/>
      <c r="Q18" s="193"/>
      <c r="R18" s="196">
        <v>200</v>
      </c>
      <c r="S18" s="196">
        <v>30</v>
      </c>
      <c r="T18" s="196">
        <v>0</v>
      </c>
      <c r="U18" s="193">
        <f t="shared" si="21"/>
        <v>0</v>
      </c>
      <c r="V18" s="193">
        <f>T18/S18*100</f>
        <v>0</v>
      </c>
      <c r="W18" s="196">
        <v>1194.7</v>
      </c>
      <c r="X18" s="196">
        <v>154</v>
      </c>
      <c r="Y18" s="196">
        <v>77.1</v>
      </c>
      <c r="Z18" s="193">
        <f>Y18/W18*100</f>
        <v>6.453502971457269</v>
      </c>
      <c r="AA18" s="193">
        <f t="shared" si="8"/>
        <v>50.06493506493506</v>
      </c>
      <c r="AB18" s="196">
        <v>236.7</v>
      </c>
      <c r="AC18" s="196">
        <v>236.6</v>
      </c>
      <c r="AD18" s="196">
        <v>236.6</v>
      </c>
      <c r="AE18" s="193">
        <f>AD18/AB18*100</f>
        <v>99.95775242923533</v>
      </c>
      <c r="AF18" s="193">
        <f>AD18/AC18*100</f>
        <v>100</v>
      </c>
      <c r="AG18" s="196">
        <v>800</v>
      </c>
      <c r="AH18" s="196">
        <v>280.7</v>
      </c>
      <c r="AI18" s="196">
        <v>280.7</v>
      </c>
      <c r="AJ18" s="193">
        <f>AI18/AG18*100</f>
        <v>35.0875</v>
      </c>
      <c r="AK18" s="193">
        <f>AI18/AH18*100</f>
        <v>100</v>
      </c>
      <c r="AL18" s="196">
        <v>62900</v>
      </c>
      <c r="AM18" s="196">
        <v>3230.7</v>
      </c>
      <c r="AN18" s="196">
        <v>3216.5</v>
      </c>
      <c r="AO18" s="193">
        <f>AN18/AL18*100</f>
        <v>5.113672496025437</v>
      </c>
      <c r="AP18" s="193">
        <f t="shared" si="10"/>
        <v>99.56046677190702</v>
      </c>
      <c r="AQ18" s="196">
        <v>48002.2</v>
      </c>
      <c r="AR18" s="196">
        <v>4066.2</v>
      </c>
      <c r="AS18" s="196">
        <v>3784.1</v>
      </c>
      <c r="AT18" s="193">
        <f t="shared" si="11"/>
        <v>7.8831803542337635</v>
      </c>
      <c r="AU18" s="193">
        <f t="shared" si="12"/>
        <v>93.06231862672766</v>
      </c>
      <c r="AV18" s="196">
        <v>530</v>
      </c>
      <c r="AW18" s="196">
        <v>32.2</v>
      </c>
      <c r="AX18" s="196">
        <v>15.9</v>
      </c>
      <c r="AY18" s="193">
        <f>AX18/AV18*100</f>
        <v>3.0000000000000004</v>
      </c>
      <c r="AZ18" s="193">
        <f>AX18/AW18*100</f>
        <v>49.378881987577635</v>
      </c>
      <c r="BA18" s="196">
        <v>27110.5</v>
      </c>
      <c r="BB18" s="234">
        <v>8805.2</v>
      </c>
      <c r="BC18" s="196">
        <v>8805.2</v>
      </c>
      <c r="BD18" s="192">
        <f t="shared" si="14"/>
        <v>32.478928828313755</v>
      </c>
      <c r="BE18" s="192">
        <f t="shared" si="15"/>
        <v>100</v>
      </c>
      <c r="BF18" s="196">
        <v>6245.1</v>
      </c>
      <c r="BG18" s="196">
        <v>3065.4</v>
      </c>
      <c r="BH18" s="196">
        <v>3065.4</v>
      </c>
      <c r="BI18" s="192">
        <f t="shared" si="16"/>
        <v>49.084882547917566</v>
      </c>
      <c r="BJ18" s="192">
        <f t="shared" si="17"/>
        <v>100</v>
      </c>
      <c r="BK18" s="196">
        <v>50</v>
      </c>
      <c r="BL18" s="196">
        <v>0</v>
      </c>
      <c r="BM18" s="196">
        <v>0</v>
      </c>
      <c r="BN18" s="193">
        <f>BM18/BK18*100</f>
        <v>0</v>
      </c>
      <c r="BO18" s="193" t="e">
        <f>BM18/BL18*100</f>
        <v>#DIV/0!</v>
      </c>
      <c r="BP18" s="196"/>
      <c r="BQ18" s="196"/>
      <c r="BR18" s="196"/>
      <c r="BS18" s="193"/>
      <c r="BT18" s="193"/>
      <c r="BU18" s="196">
        <v>1400</v>
      </c>
      <c r="BV18" s="196">
        <v>462.1</v>
      </c>
      <c r="BW18" s="196">
        <v>418.4</v>
      </c>
      <c r="BX18" s="193">
        <f>BW18/BU18*100</f>
        <v>29.885714285714283</v>
      </c>
      <c r="BY18" s="193">
        <f>BW18/BV18*100</f>
        <v>90.54317247349057</v>
      </c>
      <c r="BZ18" s="193"/>
      <c r="CA18" s="193"/>
      <c r="CB18" s="193"/>
      <c r="CC18" s="193" t="e">
        <f>CB18/BZ18*100</f>
        <v>#DIV/0!</v>
      </c>
      <c r="CD18" s="193" t="e">
        <f>CB18/CA18*100</f>
        <v>#DIV/0!</v>
      </c>
      <c r="CE18" s="196"/>
      <c r="CF18" s="196"/>
      <c r="CG18" s="196"/>
      <c r="CH18" s="193"/>
      <c r="CI18" s="193"/>
      <c r="CJ18" s="193"/>
      <c r="CK18" s="193"/>
      <c r="CL18" s="193"/>
      <c r="CM18" s="193" t="e">
        <f>CL18/CJ18*100</f>
        <v>#DIV/0!</v>
      </c>
      <c r="CN18" s="193" t="e">
        <f>CL18/CK18*100</f>
        <v>#DIV/0!</v>
      </c>
      <c r="CO18" s="192">
        <f>доходы!D18-расходы!C18</f>
        <v>-4957.792999999976</v>
      </c>
      <c r="CP18" s="192">
        <f>доходы!F18-расходы!E18</f>
        <v>3562.401999999998</v>
      </c>
      <c r="CQ18" s="189"/>
    </row>
    <row r="19" spans="1:94" ht="15">
      <c r="A19" s="128">
        <v>14</v>
      </c>
      <c r="B19" s="128" t="s">
        <v>82</v>
      </c>
      <c r="C19" s="135">
        <f>H19+M19+R19+W19+AB19+AG19+AL19+AQ19++AV19+BA19+BF19+BK19+BP19+BU19+CE19+CJ19+BZ19</f>
        <v>839049.1000000001</v>
      </c>
      <c r="D19" s="135">
        <f>I19+N19+S19+X19+AC19+AH19+AM19+AR19+AW19+BB19+BG19+BL19+BQ19+BV19+CA19+CF19+CK19</f>
        <v>255864.79999999996</v>
      </c>
      <c r="E19" s="135">
        <f>J19+O19+T19+Y19+AD19+AN19+AS19+AX19+BC19+BH19+BM19+BR19+CG19+BW19+AI19+CL19+CB19</f>
        <v>252192.6</v>
      </c>
      <c r="F19" s="131">
        <f>E19/C19*100</f>
        <v>30.056953758725204</v>
      </c>
      <c r="G19" s="131">
        <f>E19/D19*100</f>
        <v>98.56478890414002</v>
      </c>
      <c r="H19" s="128">
        <v>63642.2</v>
      </c>
      <c r="I19" s="136">
        <v>19570.8</v>
      </c>
      <c r="J19" s="128">
        <v>17939.6</v>
      </c>
      <c r="K19" s="131">
        <f>J19/H19*100</f>
        <v>28.18821473801974</v>
      </c>
      <c r="L19" s="131">
        <f>J19/I19*100</f>
        <v>91.66513377071965</v>
      </c>
      <c r="M19" s="128">
        <v>1043.6</v>
      </c>
      <c r="N19" s="136">
        <v>357.5</v>
      </c>
      <c r="O19" s="128">
        <v>357.5</v>
      </c>
      <c r="P19" s="131">
        <f>O19/M19*100</f>
        <v>34.256420084323494</v>
      </c>
      <c r="Q19" s="131">
        <f>O19/N19*100</f>
        <v>100</v>
      </c>
      <c r="R19" s="128">
        <v>65</v>
      </c>
      <c r="S19" s="136">
        <v>28</v>
      </c>
      <c r="T19" s="128"/>
      <c r="U19" s="131">
        <f t="shared" si="21"/>
        <v>0</v>
      </c>
      <c r="V19" s="131">
        <f>T19/S19*100</f>
        <v>0</v>
      </c>
      <c r="W19" s="128">
        <v>4696.8</v>
      </c>
      <c r="X19" s="136">
        <v>482.2</v>
      </c>
      <c r="Y19" s="128">
        <v>221.8</v>
      </c>
      <c r="Z19" s="131">
        <f>Y19/W19*100</f>
        <v>4.72236416283427</v>
      </c>
      <c r="AA19" s="131">
        <f t="shared" si="8"/>
        <v>45.99751140605558</v>
      </c>
      <c r="AB19" s="128">
        <v>8354.6</v>
      </c>
      <c r="AC19" s="136">
        <v>2266.4</v>
      </c>
      <c r="AD19" s="128">
        <v>2041.3</v>
      </c>
      <c r="AE19" s="131">
        <f>AD19/AB19*100</f>
        <v>24.433246355301268</v>
      </c>
      <c r="AF19" s="131">
        <f>AD19/AC19*100</f>
        <v>90.06794917049064</v>
      </c>
      <c r="AG19" s="128">
        <v>1250</v>
      </c>
      <c r="AH19" s="136">
        <v>491.2</v>
      </c>
      <c r="AI19" s="128">
        <v>491.2</v>
      </c>
      <c r="AJ19" s="131">
        <f>AI19/AG19*100</f>
        <v>39.296</v>
      </c>
      <c r="AK19" s="131">
        <f>AI19/AH19*100</f>
        <v>100</v>
      </c>
      <c r="AL19" s="128">
        <v>3050</v>
      </c>
      <c r="AM19" s="128">
        <v>477.8</v>
      </c>
      <c r="AN19" s="128">
        <v>477.8</v>
      </c>
      <c r="AO19" s="131">
        <f>AN19/AL19*100</f>
        <v>15.665573770491804</v>
      </c>
      <c r="AP19" s="131">
        <f>AN19/AM19*100</f>
        <v>100</v>
      </c>
      <c r="AQ19" s="128">
        <v>1561.7</v>
      </c>
      <c r="AR19" s="136">
        <v>20.6</v>
      </c>
      <c r="AS19" s="128">
        <v>15.4</v>
      </c>
      <c r="AT19" s="131">
        <f>AS19/AQ19*100</f>
        <v>0.9861048857014791</v>
      </c>
      <c r="AU19" s="131">
        <f>AS19/AR19*100</f>
        <v>74.75728155339806</v>
      </c>
      <c r="AV19" s="128">
        <v>451050.5</v>
      </c>
      <c r="AW19" s="136">
        <v>139199.8</v>
      </c>
      <c r="AX19" s="128">
        <v>138877.7</v>
      </c>
      <c r="AY19" s="131">
        <f>AX19/AV19*100</f>
        <v>30.78983395429115</v>
      </c>
      <c r="AZ19" s="131">
        <f t="shared" si="13"/>
        <v>99.76860598937644</v>
      </c>
      <c r="BA19" s="128">
        <v>19440.5</v>
      </c>
      <c r="BB19" s="136">
        <v>6733.3</v>
      </c>
      <c r="BC19" s="128">
        <v>5647.1</v>
      </c>
      <c r="BD19" s="131">
        <f>BC19/BA19*100</f>
        <v>29.048121190298602</v>
      </c>
      <c r="BE19" s="131">
        <f>BC19/BB19*100</f>
        <v>83.86823697147015</v>
      </c>
      <c r="BF19" s="130">
        <v>205312.5</v>
      </c>
      <c r="BG19" s="130">
        <v>62275.9</v>
      </c>
      <c r="BH19" s="287">
        <v>62210.8</v>
      </c>
      <c r="BI19" s="131">
        <f>BH19/BF19*100</f>
        <v>30.300541856925424</v>
      </c>
      <c r="BJ19" s="131">
        <f>BH19/BG19*100</f>
        <v>99.89546517994923</v>
      </c>
      <c r="BK19" s="130">
        <v>32143.3</v>
      </c>
      <c r="BL19" s="136">
        <v>9210.1</v>
      </c>
      <c r="BM19" s="130">
        <v>9161.2</v>
      </c>
      <c r="BN19" s="131">
        <f>BM19/BK19*100</f>
        <v>28.50111842903498</v>
      </c>
      <c r="BO19" s="131">
        <f>BM19/BL19*100</f>
        <v>99.46906113940132</v>
      </c>
      <c r="BP19" s="130">
        <v>0</v>
      </c>
      <c r="BQ19" s="130">
        <v>0</v>
      </c>
      <c r="BR19" s="130">
        <v>0</v>
      </c>
      <c r="BS19" s="131" t="e">
        <f>BR19/BP19*100</f>
        <v>#DIV/0!</v>
      </c>
      <c r="BT19" s="131" t="e">
        <f>BR19/BQ19*100</f>
        <v>#DIV/0!</v>
      </c>
      <c r="BU19" s="137">
        <v>2366.9</v>
      </c>
      <c r="BV19" s="137">
        <v>757.4</v>
      </c>
      <c r="BW19" s="137">
        <v>757.4</v>
      </c>
      <c r="BX19" s="131">
        <f>BW19/BU19*100</f>
        <v>31.999662005154416</v>
      </c>
      <c r="BY19" s="131">
        <f>BW19/BV19*100</f>
        <v>100</v>
      </c>
      <c r="BZ19" s="131">
        <v>192.9</v>
      </c>
      <c r="CA19" s="131">
        <v>9</v>
      </c>
      <c r="CB19" s="131">
        <v>9</v>
      </c>
      <c r="CC19" s="131">
        <f t="shared" si="24"/>
        <v>4.665629860031104</v>
      </c>
      <c r="CD19" s="131">
        <f>CB19/CA19*100</f>
        <v>100</v>
      </c>
      <c r="CE19" s="137">
        <v>43304.6</v>
      </c>
      <c r="CF19" s="137">
        <v>13571.8</v>
      </c>
      <c r="CG19" s="137">
        <v>13571.8</v>
      </c>
      <c r="CH19" s="131">
        <f>CG19/CE19*100</f>
        <v>31.340319504163528</v>
      </c>
      <c r="CI19" s="131">
        <f>CG19/CF19*100</f>
        <v>100</v>
      </c>
      <c r="CJ19" s="131">
        <v>1574</v>
      </c>
      <c r="CK19" s="131">
        <v>413</v>
      </c>
      <c r="CL19" s="131">
        <v>413</v>
      </c>
      <c r="CM19" s="131">
        <f t="shared" si="26"/>
        <v>26.238881829733163</v>
      </c>
      <c r="CN19" s="131">
        <f>CL19/CK19*100</f>
        <v>100</v>
      </c>
      <c r="CO19" s="195">
        <f>доходы!D19-расходы!C19</f>
        <v>-18480.348000000115</v>
      </c>
      <c r="CP19" s="195">
        <f>доходы!F19-расходы!E19</f>
        <v>6033.088999999978</v>
      </c>
    </row>
    <row r="20" spans="1:94" ht="15">
      <c r="A20" s="78">
        <v>15</v>
      </c>
      <c r="B20" s="78" t="s">
        <v>126</v>
      </c>
      <c r="C20" s="76">
        <f>H20+M20+W20+AB20+AL20+AQ20+BA20+BU20+CE20</f>
        <v>57249.8</v>
      </c>
      <c r="D20" s="76">
        <f>I20+N20+X20+AC20+AM20+AR20+BB20+BV20+CF20</f>
        <v>14615.5</v>
      </c>
      <c r="E20" s="377">
        <f>J20+O20+T20+Y20+AD20+AN20+AS20+AX20+BC20+BH20+BM20+BR20+CG20+BW20+AI20+CL20+CB20</f>
        <v>14615.5</v>
      </c>
      <c r="F20" s="127"/>
      <c r="G20" s="127"/>
      <c r="H20" s="78">
        <v>454</v>
      </c>
      <c r="I20" s="361"/>
      <c r="J20" s="78"/>
      <c r="K20" s="127"/>
      <c r="L20" s="127"/>
      <c r="M20" s="78">
        <v>1043.6</v>
      </c>
      <c r="N20" s="361">
        <v>357.5</v>
      </c>
      <c r="O20" s="78">
        <v>357.5</v>
      </c>
      <c r="P20" s="127">
        <f>O20/M20*100</f>
        <v>34.256420084323494</v>
      </c>
      <c r="Q20" s="127">
        <f>O20/N20*100</f>
        <v>100</v>
      </c>
      <c r="R20" s="78">
        <v>0</v>
      </c>
      <c r="S20" s="361">
        <v>0</v>
      </c>
      <c r="T20" s="78">
        <v>0</v>
      </c>
      <c r="U20" s="127"/>
      <c r="V20" s="127"/>
      <c r="W20" s="78">
        <v>2855.3</v>
      </c>
      <c r="X20" s="361">
        <v>208.4</v>
      </c>
      <c r="Y20" s="78">
        <v>208.4</v>
      </c>
      <c r="Z20" s="127"/>
      <c r="AA20" s="127"/>
      <c r="AB20" s="362">
        <v>4915.1</v>
      </c>
      <c r="AC20" s="362"/>
      <c r="AD20" s="362"/>
      <c r="AE20" s="127"/>
      <c r="AF20" s="127"/>
      <c r="AG20" s="78">
        <v>0</v>
      </c>
      <c r="AH20" s="361">
        <v>0</v>
      </c>
      <c r="AI20" s="78">
        <v>0</v>
      </c>
      <c r="AJ20" s="127"/>
      <c r="AK20" s="127"/>
      <c r="AL20" s="362">
        <v>2050</v>
      </c>
      <c r="AM20" s="362">
        <v>477.8</v>
      </c>
      <c r="AN20" s="362">
        <v>477.8</v>
      </c>
      <c r="AO20" s="127">
        <f>AN20/AL20*100</f>
        <v>23.307317073170733</v>
      </c>
      <c r="AP20" s="127">
        <f>AN20/AM20*100</f>
        <v>100</v>
      </c>
      <c r="AQ20" s="362">
        <v>1500</v>
      </c>
      <c r="AR20" s="362"/>
      <c r="AS20" s="362"/>
      <c r="AT20" s="125">
        <f t="shared" si="11"/>
        <v>0</v>
      </c>
      <c r="AU20" s="125" t="e">
        <f t="shared" si="12"/>
        <v>#DIV/0!</v>
      </c>
      <c r="AV20" s="78">
        <v>0</v>
      </c>
      <c r="AW20" s="361">
        <v>0</v>
      </c>
      <c r="AX20" s="78">
        <v>0</v>
      </c>
      <c r="AY20" s="127"/>
      <c r="AZ20" s="127"/>
      <c r="BA20" s="362">
        <v>1598</v>
      </c>
      <c r="BB20" s="362">
        <v>0</v>
      </c>
      <c r="BC20" s="362">
        <v>0</v>
      </c>
      <c r="BD20" s="125">
        <f t="shared" si="14"/>
        <v>0</v>
      </c>
      <c r="BE20" s="125" t="e">
        <f t="shared" si="15"/>
        <v>#DIV/0!</v>
      </c>
      <c r="BF20" s="363">
        <v>0</v>
      </c>
      <c r="BG20" s="363">
        <v>0</v>
      </c>
      <c r="BH20" s="364">
        <v>0</v>
      </c>
      <c r="BI20" s="127"/>
      <c r="BJ20" s="127"/>
      <c r="BK20" s="363">
        <v>0</v>
      </c>
      <c r="BL20" s="361">
        <v>0</v>
      </c>
      <c r="BM20" s="363">
        <v>0</v>
      </c>
      <c r="BN20" s="127"/>
      <c r="BO20" s="127"/>
      <c r="BP20" s="363">
        <v>0</v>
      </c>
      <c r="BQ20" s="363">
        <v>0</v>
      </c>
      <c r="BR20" s="363">
        <v>0</v>
      </c>
      <c r="BS20" s="127"/>
      <c r="BT20" s="127"/>
      <c r="BU20" s="362"/>
      <c r="BV20" s="362"/>
      <c r="BW20" s="362"/>
      <c r="BX20" s="187" t="e">
        <f>BW20/BU20*100</f>
        <v>#DIV/0!</v>
      </c>
      <c r="BY20" s="187" t="e">
        <f>BW20/BV20*100</f>
        <v>#DIV/0!</v>
      </c>
      <c r="BZ20" s="127"/>
      <c r="CA20" s="127"/>
      <c r="CB20" s="127"/>
      <c r="CC20" s="127"/>
      <c r="CD20" s="127"/>
      <c r="CE20" s="362">
        <v>42833.8</v>
      </c>
      <c r="CF20" s="362">
        <v>13571.8</v>
      </c>
      <c r="CG20" s="362">
        <v>13571.8</v>
      </c>
      <c r="CH20" s="127"/>
      <c r="CI20" s="127"/>
      <c r="CJ20" s="127"/>
      <c r="CK20" s="127"/>
      <c r="CL20" s="127"/>
      <c r="CM20" s="127"/>
      <c r="CN20" s="127"/>
      <c r="CO20" s="192">
        <f>доходы!D20-расходы!C20</f>
        <v>0.03999999999359716</v>
      </c>
      <c r="CP20" s="192">
        <f>доходы!F20-расходы!E20</f>
        <v>0.04800000000068394</v>
      </c>
    </row>
    <row r="21" spans="1:94" ht="51.75">
      <c r="A21" s="128">
        <v>16</v>
      </c>
      <c r="B21" s="129" t="s">
        <v>127</v>
      </c>
      <c r="C21" s="130">
        <f>C17+C18+C19-C20</f>
        <v>1100392.9000000001</v>
      </c>
      <c r="D21" s="130">
        <f>D17+D18+D19-D20</f>
        <v>291054.8</v>
      </c>
      <c r="E21" s="130">
        <f>E17+E18+E19-E20</f>
        <v>284952.7</v>
      </c>
      <c r="F21" s="131">
        <f>E21/C21*100</f>
        <v>25.895541492497813</v>
      </c>
      <c r="G21" s="131">
        <f>E21/D21*100</f>
        <v>97.903453232862</v>
      </c>
      <c r="H21" s="130">
        <f>H17+H18+H19-H20</f>
        <v>102822.2</v>
      </c>
      <c r="I21" s="130">
        <f>I17+I18+I19-I20</f>
        <v>32505</v>
      </c>
      <c r="J21" s="130">
        <f>J17+J18+J19-J20</f>
        <v>29892.1</v>
      </c>
      <c r="K21" s="131">
        <f>J21/H21*100</f>
        <v>29.071640171091456</v>
      </c>
      <c r="L21" s="131">
        <f>J21/I21*100</f>
        <v>91.96154437778803</v>
      </c>
      <c r="M21" s="130">
        <f>M17+M18+M19-M20</f>
        <v>1043.6</v>
      </c>
      <c r="N21" s="130">
        <f>N17+N18+N19-N20</f>
        <v>315.1</v>
      </c>
      <c r="O21" s="130">
        <f>O17+O18+O19-O20</f>
        <v>293.4</v>
      </c>
      <c r="P21" s="131">
        <f>O21/M21*100</f>
        <v>28.114220007665775</v>
      </c>
      <c r="Q21" s="131">
        <f>O21/N21*100</f>
        <v>93.11329736591557</v>
      </c>
      <c r="R21" s="130">
        <f>R17+R18+R19-R20</f>
        <v>319.3</v>
      </c>
      <c r="S21" s="130">
        <f>S17+S18+S19-S20</f>
        <v>58</v>
      </c>
      <c r="T21" s="130">
        <f>T17+T18+T19-T20</f>
        <v>0</v>
      </c>
      <c r="U21" s="131">
        <f>T21/R21*100</f>
        <v>0</v>
      </c>
      <c r="V21" s="131">
        <f>T21/S21*100</f>
        <v>0</v>
      </c>
      <c r="W21" s="130">
        <f>W17+W18+W19-W20</f>
        <v>8592.8</v>
      </c>
      <c r="X21" s="130">
        <f>X17+X18+X19-X20</f>
        <v>1296.2999999999997</v>
      </c>
      <c r="Y21" s="130">
        <f>Y17+Y18+Y19-Y20</f>
        <v>945.9999999999999</v>
      </c>
      <c r="Z21" s="131">
        <f>Y21/W21*100</f>
        <v>11.009217018899543</v>
      </c>
      <c r="AA21" s="131">
        <f t="shared" si="8"/>
        <v>72.97693435161614</v>
      </c>
      <c r="AB21" s="130">
        <f>AB17+AB18+AB19-AB20</f>
        <v>8591.1</v>
      </c>
      <c r="AC21" s="130">
        <f>AC17+AC18+AC19-AC20</f>
        <v>2503</v>
      </c>
      <c r="AD21" s="130">
        <f>AD17+AD18+AD19-AD20</f>
        <v>2277.9</v>
      </c>
      <c r="AE21" s="131">
        <f>AD21/AB21*100</f>
        <v>26.51464888081852</v>
      </c>
      <c r="AF21" s="131">
        <f>AD21/AC21*100</f>
        <v>91.00679184978027</v>
      </c>
      <c r="AG21" s="130">
        <f>AG17+AG18+AG19-AG20</f>
        <v>2050</v>
      </c>
      <c r="AH21" s="130">
        <f>AH17+AH18+AH19-AH20</f>
        <v>771.9</v>
      </c>
      <c r="AI21" s="130">
        <f>AI17+AI18+AI19-AI20</f>
        <v>771.9</v>
      </c>
      <c r="AJ21" s="131">
        <f>AI21/AG21*100</f>
        <v>37.65365853658537</v>
      </c>
      <c r="AK21" s="131">
        <f>AI21/AH21*100</f>
        <v>100</v>
      </c>
      <c r="AL21" s="130">
        <f>AL17+AL18+AL19-AL20</f>
        <v>103688.8</v>
      </c>
      <c r="AM21" s="130">
        <f>AM17+AM18+AM19-AM20</f>
        <v>7994.099999999999</v>
      </c>
      <c r="AN21" s="130">
        <f>AN17+AN18+AN19-AN20</f>
        <v>7850.3</v>
      </c>
      <c r="AO21" s="131">
        <f>AN21/AL21*100</f>
        <v>7.571020206618266</v>
      </c>
      <c r="AP21" s="131">
        <f>AN21/AM21*100</f>
        <v>98.20117336535696</v>
      </c>
      <c r="AQ21" s="130">
        <f>AQ17+AQ18+AQ19-AQ20</f>
        <v>95742.39999999998</v>
      </c>
      <c r="AR21" s="130">
        <f>AR17+AR18+AR19-AR20</f>
        <v>6800.1</v>
      </c>
      <c r="AS21" s="130">
        <f>AS17+AS18+AS19-AS20</f>
        <v>6121.799999999999</v>
      </c>
      <c r="AT21" s="131">
        <f>AS21/AQ21*100</f>
        <v>6.394032320058825</v>
      </c>
      <c r="AU21" s="131">
        <f>AS21/AR21*100</f>
        <v>90.02514668901927</v>
      </c>
      <c r="AV21" s="130">
        <f>AV17+AV18+AV19-AV20</f>
        <v>451670.7</v>
      </c>
      <c r="AW21" s="130">
        <f>AW17+AW18+AW19-AW20</f>
        <v>139248.5</v>
      </c>
      <c r="AX21" s="130">
        <f>AX17+AX18+AX19-AX20</f>
        <v>138899.80000000002</v>
      </c>
      <c r="AY21" s="131">
        <f>AX21/AV21*100</f>
        <v>30.75244863127053</v>
      </c>
      <c r="AZ21" s="131">
        <f t="shared" si="13"/>
        <v>99.74958437613333</v>
      </c>
      <c r="BA21" s="130">
        <f>BA17+BA18+BA19-BA20</f>
        <v>75755.1</v>
      </c>
      <c r="BB21" s="130">
        <f>BB17+BB18+BB19-BB20</f>
        <v>23272.600000000002</v>
      </c>
      <c r="BC21" s="130">
        <f>BC17+BC18+BC19-BC20</f>
        <v>21789.6</v>
      </c>
      <c r="BD21" s="131">
        <f>BC21/BA21*100</f>
        <v>28.76321198176756</v>
      </c>
      <c r="BE21" s="131">
        <f>BC21/BB21*100</f>
        <v>93.62769952648176</v>
      </c>
      <c r="BF21" s="130">
        <f>BF17+BF18+BF19-BF20</f>
        <v>211885.1</v>
      </c>
      <c r="BG21" s="130">
        <f>BG17+BG18+BG19-BG20</f>
        <v>65423.6</v>
      </c>
      <c r="BH21" s="130">
        <f>BH17+BH18+BH19-BH20</f>
        <v>65350.9</v>
      </c>
      <c r="BI21" s="131">
        <f>BH21/BF21*100</f>
        <v>30.84261234036749</v>
      </c>
      <c r="BJ21" s="131">
        <f>BH21/BG21*100</f>
        <v>99.88887801955258</v>
      </c>
      <c r="BK21" s="130">
        <f>BK17+BK18+BK19-BK20</f>
        <v>32227.2</v>
      </c>
      <c r="BL21" s="130">
        <f>BL17+BL18+BL19-BL20</f>
        <v>9225.1</v>
      </c>
      <c r="BM21" s="130">
        <f>BM17+BM18+BM19-BM20</f>
        <v>9161.2</v>
      </c>
      <c r="BN21" s="131">
        <f>BM21/BK21*100</f>
        <v>28.42691887598054</v>
      </c>
      <c r="BO21" s="131">
        <f>BM21/BL21*100</f>
        <v>99.30732458184735</v>
      </c>
      <c r="BP21" s="130">
        <f>BP17+BP18+BP19-BP20</f>
        <v>0</v>
      </c>
      <c r="BQ21" s="130">
        <f>BQ17+BQ18+BQ19-BQ20</f>
        <v>0</v>
      </c>
      <c r="BR21" s="130">
        <f>BR17+BR18+BR19-BR20</f>
        <v>0</v>
      </c>
      <c r="BS21" s="131" t="e">
        <f>BR21/BP21*100</f>
        <v>#DIV/0!</v>
      </c>
      <c r="BT21" s="132" t="e">
        <f>BR21/BQ21*100</f>
        <v>#DIV/0!</v>
      </c>
      <c r="BU21" s="130">
        <f>BU17+BU18+BU19-BU20</f>
        <v>3766.9</v>
      </c>
      <c r="BV21" s="130">
        <f>BV17+BV18+BV19-BV20</f>
        <v>1219.5</v>
      </c>
      <c r="BW21" s="130">
        <f>BW17+BW18+BW19-BW20</f>
        <v>1175.8</v>
      </c>
      <c r="BX21" s="132">
        <f>BW21/BU21*100</f>
        <v>31.21399559319334</v>
      </c>
      <c r="BY21" s="132">
        <f>BW21/BV21*100</f>
        <v>96.41656416564165</v>
      </c>
      <c r="BZ21" s="130">
        <f>BZ17+BZ18+BZ19-BZ20</f>
        <v>192.9</v>
      </c>
      <c r="CA21" s="130">
        <f>CA17+CA18+CA19-CA20</f>
        <v>9</v>
      </c>
      <c r="CB21" s="130">
        <f>CB17+CB18+CB19-CB20</f>
        <v>9</v>
      </c>
      <c r="CC21" s="132"/>
      <c r="CD21" s="132"/>
      <c r="CE21" s="130">
        <f>CE17+CE18+CE19-CE20</f>
        <v>470.79999999999563</v>
      </c>
      <c r="CF21" s="130">
        <f>CF17+CF18+CF19-CF20</f>
        <v>0</v>
      </c>
      <c r="CG21" s="130">
        <f>CG17+CG18+CG19-CG20</f>
        <v>0</v>
      </c>
      <c r="CH21" s="130">
        <f>CH17+CH19</f>
        <v>31.340319504163528</v>
      </c>
      <c r="CI21" s="130">
        <f>CI17+CI19</f>
        <v>100</v>
      </c>
      <c r="CJ21" s="130">
        <f>CJ17+CJ18+CJ19-CJ20</f>
        <v>1574</v>
      </c>
      <c r="CK21" s="130">
        <f>CK17+CK18+CK19-CK20</f>
        <v>413</v>
      </c>
      <c r="CL21" s="130">
        <f>CL17+CL18+CL19-CL20</f>
        <v>413</v>
      </c>
      <c r="CM21" s="131">
        <f>CL21/CJ21*100</f>
        <v>26.238881829733163</v>
      </c>
      <c r="CN21" s="131">
        <f>CL21/CK21*100</f>
        <v>100</v>
      </c>
      <c r="CO21" s="195">
        <f>доходы!D21-расходы!C21</f>
        <v>-25059.87800000026</v>
      </c>
      <c r="CP21" s="195">
        <f>доходы!F21-расходы!E21</f>
        <v>10999.02899999998</v>
      </c>
    </row>
  </sheetData>
  <mergeCells count="8">
    <mergeCell ref="CE4:CI4"/>
    <mergeCell ref="CO4:CP4"/>
    <mergeCell ref="C2:L2"/>
    <mergeCell ref="B4:B5"/>
    <mergeCell ref="BK4:BO4"/>
    <mergeCell ref="BU4:BY4"/>
    <mergeCell ref="BZ4:CD4"/>
    <mergeCell ref="CJ4:CN4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1" sqref="M11"/>
    </sheetView>
  </sheetViews>
  <sheetFormatPr defaultColWidth="9.00390625" defaultRowHeight="12.75"/>
  <cols>
    <col min="1" max="1" width="4.25390625" style="0" customWidth="1"/>
    <col min="2" max="2" width="18.875" style="0" customWidth="1"/>
    <col min="3" max="3" width="10.25390625" style="0" customWidth="1"/>
    <col min="4" max="4" width="9.75390625" style="0" bestFit="1" customWidth="1"/>
    <col min="5" max="5" width="9.25390625" style="0" bestFit="1" customWidth="1"/>
    <col min="6" max="6" width="7.625" style="0" customWidth="1"/>
    <col min="7" max="7" width="10.00390625" style="0" bestFit="1" customWidth="1"/>
    <col min="8" max="8" width="9.00390625" style="0" customWidth="1"/>
    <col min="9" max="9" width="8.75390625" style="0" bestFit="1" customWidth="1"/>
    <col min="10" max="11" width="9.25390625" style="0" bestFit="1" customWidth="1"/>
    <col min="12" max="12" width="9.75390625" style="0" bestFit="1" customWidth="1"/>
    <col min="13" max="13" width="9.25390625" style="67" bestFit="1" customWidth="1"/>
    <col min="14" max="14" width="9.875" style="0" customWidth="1"/>
    <col min="15" max="15" width="9.25390625" style="0" bestFit="1" customWidth="1"/>
    <col min="16" max="16" width="7.375" style="0" customWidth="1"/>
    <col min="18" max="18" width="8.875" style="0" customWidth="1"/>
    <col min="20" max="20" width="7.75390625" style="0" customWidth="1"/>
    <col min="21" max="21" width="12.25390625" style="0" bestFit="1" customWidth="1"/>
    <col min="22" max="22" width="9.25390625" style="0" bestFit="1" customWidth="1"/>
  </cols>
  <sheetData>
    <row r="1" spans="1:22" ht="15.75">
      <c r="A1" s="79"/>
      <c r="B1" s="97" t="s">
        <v>187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2.7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 t="s">
        <v>84</v>
      </c>
    </row>
    <row r="3" spans="1:22" ht="45">
      <c r="A3" s="80"/>
      <c r="B3" s="81" t="s">
        <v>50</v>
      </c>
      <c r="C3" s="82" t="s">
        <v>85</v>
      </c>
      <c r="D3" s="83"/>
      <c r="E3" s="480" t="s">
        <v>86</v>
      </c>
      <c r="F3" s="481"/>
      <c r="G3" s="84" t="s">
        <v>87</v>
      </c>
      <c r="H3" s="85"/>
      <c r="I3" s="482" t="s">
        <v>88</v>
      </c>
      <c r="J3" s="483"/>
      <c r="K3" s="480" t="s">
        <v>89</v>
      </c>
      <c r="L3" s="481"/>
      <c r="M3" s="482" t="s">
        <v>90</v>
      </c>
      <c r="N3" s="483"/>
      <c r="O3" s="482" t="s">
        <v>91</v>
      </c>
      <c r="P3" s="483"/>
      <c r="Q3" s="482" t="s">
        <v>92</v>
      </c>
      <c r="R3" s="483"/>
      <c r="S3" s="482" t="s">
        <v>93</v>
      </c>
      <c r="T3" s="483"/>
      <c r="U3" s="484" t="s">
        <v>94</v>
      </c>
      <c r="V3" s="485"/>
    </row>
    <row r="4" spans="1:22" ht="45">
      <c r="A4" s="86"/>
      <c r="B4" s="86"/>
      <c r="C4" s="87" t="s">
        <v>158</v>
      </c>
      <c r="D4" s="87" t="s">
        <v>68</v>
      </c>
      <c r="E4" s="87" t="s">
        <v>158</v>
      </c>
      <c r="F4" s="87" t="s">
        <v>68</v>
      </c>
      <c r="G4" s="87" t="s">
        <v>158</v>
      </c>
      <c r="H4" s="87" t="s">
        <v>68</v>
      </c>
      <c r="I4" s="87" t="s">
        <v>158</v>
      </c>
      <c r="J4" s="87" t="s">
        <v>68</v>
      </c>
      <c r="K4" s="87" t="s">
        <v>158</v>
      </c>
      <c r="L4" s="87" t="s">
        <v>68</v>
      </c>
      <c r="M4" s="87" t="s">
        <v>158</v>
      </c>
      <c r="N4" s="87" t="s">
        <v>68</v>
      </c>
      <c r="O4" s="87" t="s">
        <v>158</v>
      </c>
      <c r="P4" s="87" t="s">
        <v>68</v>
      </c>
      <c r="Q4" s="87" t="s">
        <v>158</v>
      </c>
      <c r="R4" s="87" t="s">
        <v>68</v>
      </c>
      <c r="S4" s="87" t="s">
        <v>158</v>
      </c>
      <c r="T4" s="87" t="s">
        <v>68</v>
      </c>
      <c r="U4" s="87" t="s">
        <v>158</v>
      </c>
      <c r="V4" s="87" t="s">
        <v>68</v>
      </c>
    </row>
    <row r="5" spans="1:22" ht="12.75">
      <c r="A5" s="88">
        <v>1</v>
      </c>
      <c r="B5" s="90" t="s">
        <v>97</v>
      </c>
      <c r="C5" s="76">
        <f>E5+K5+U5</f>
        <v>86.7</v>
      </c>
      <c r="D5" s="89">
        <f aca="true" t="shared" si="0" ref="D5:D13">V5+L5+R5+T5+F5</f>
        <v>-50.4</v>
      </c>
      <c r="E5" s="76">
        <f>G5+I5</f>
        <v>86.2</v>
      </c>
      <c r="F5" s="76">
        <f aca="true" t="shared" si="1" ref="F5:F14">H5+J5</f>
        <v>0</v>
      </c>
      <c r="G5" s="76">
        <v>86.2</v>
      </c>
      <c r="H5" s="76">
        <v>0</v>
      </c>
      <c r="I5" s="76"/>
      <c r="J5" s="76">
        <v>0</v>
      </c>
      <c r="K5" s="76">
        <f aca="true" t="shared" si="2" ref="K5:K13">M5+O5</f>
        <v>0</v>
      </c>
      <c r="L5" s="76">
        <v>0</v>
      </c>
      <c r="M5" s="76">
        <v>0</v>
      </c>
      <c r="N5" s="76">
        <v>0</v>
      </c>
      <c r="O5" s="76"/>
      <c r="P5" s="76">
        <v>0</v>
      </c>
      <c r="Q5" s="76">
        <v>0</v>
      </c>
      <c r="R5" s="76">
        <v>0</v>
      </c>
      <c r="S5" s="76">
        <v>0</v>
      </c>
      <c r="T5" s="76">
        <v>0</v>
      </c>
      <c r="U5" s="76">
        <v>0.5</v>
      </c>
      <c r="V5" s="76">
        <v>-50.4</v>
      </c>
    </row>
    <row r="6" spans="1:22" ht="12.75">
      <c r="A6" s="88">
        <v>2</v>
      </c>
      <c r="B6" s="90" t="s">
        <v>98</v>
      </c>
      <c r="C6" s="76">
        <f aca="true" t="shared" si="3" ref="C6:C14">E6+K6+U6</f>
        <v>545.1</v>
      </c>
      <c r="D6" s="89">
        <f t="shared" si="0"/>
        <v>-384.3</v>
      </c>
      <c r="E6" s="76">
        <f aca="true" t="shared" si="4" ref="E6:E14">G6+I6</f>
        <v>210</v>
      </c>
      <c r="F6" s="76">
        <f t="shared" si="1"/>
        <v>0</v>
      </c>
      <c r="G6" s="76">
        <v>210</v>
      </c>
      <c r="H6" s="76">
        <v>0</v>
      </c>
      <c r="I6" s="76"/>
      <c r="J6" s="76"/>
      <c r="K6" s="76">
        <f t="shared" si="2"/>
        <v>0</v>
      </c>
      <c r="L6" s="76">
        <v>0</v>
      </c>
      <c r="M6" s="76">
        <v>0</v>
      </c>
      <c r="N6" s="76">
        <v>0</v>
      </c>
      <c r="O6" s="76"/>
      <c r="P6" s="76">
        <v>0</v>
      </c>
      <c r="Q6" s="76">
        <v>0</v>
      </c>
      <c r="R6" s="76">
        <v>0</v>
      </c>
      <c r="S6" s="76"/>
      <c r="T6" s="76"/>
      <c r="U6" s="76">
        <v>335.1</v>
      </c>
      <c r="V6" s="76">
        <v>-384.3</v>
      </c>
    </row>
    <row r="7" spans="1:22" ht="12.75">
      <c r="A7" s="88">
        <v>3</v>
      </c>
      <c r="B7" s="90" t="s">
        <v>99</v>
      </c>
      <c r="C7" s="76">
        <f t="shared" si="3"/>
        <v>327.40000000000003</v>
      </c>
      <c r="D7" s="89">
        <f t="shared" si="0"/>
        <v>-121.3</v>
      </c>
      <c r="E7" s="76">
        <f t="shared" si="4"/>
        <v>315.6</v>
      </c>
      <c r="F7" s="76">
        <f t="shared" si="1"/>
        <v>0</v>
      </c>
      <c r="G7" s="76">
        <v>315.6</v>
      </c>
      <c r="H7" s="76">
        <v>0</v>
      </c>
      <c r="I7" s="76"/>
      <c r="J7" s="76"/>
      <c r="K7" s="76">
        <f t="shared" si="2"/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/>
      <c r="T7" s="76"/>
      <c r="U7" s="76">
        <v>11.8</v>
      </c>
      <c r="V7" s="76">
        <v>-121.3</v>
      </c>
    </row>
    <row r="8" spans="1:22" ht="12.75">
      <c r="A8" s="88">
        <v>4</v>
      </c>
      <c r="B8" s="90" t="s">
        <v>100</v>
      </c>
      <c r="C8" s="76">
        <f t="shared" si="3"/>
        <v>79.8</v>
      </c>
      <c r="D8" s="89">
        <f t="shared" si="0"/>
        <v>-89.1</v>
      </c>
      <c r="E8" s="76">
        <f t="shared" si="4"/>
        <v>77.3</v>
      </c>
      <c r="F8" s="76">
        <f t="shared" si="1"/>
        <v>0</v>
      </c>
      <c r="G8" s="76">
        <v>77.3</v>
      </c>
      <c r="H8" s="76">
        <v>0</v>
      </c>
      <c r="I8" s="76"/>
      <c r="J8" s="76"/>
      <c r="K8" s="76">
        <f t="shared" si="2"/>
        <v>0</v>
      </c>
      <c r="L8" s="76">
        <v>0</v>
      </c>
      <c r="M8" s="76">
        <v>0</v>
      </c>
      <c r="N8" s="76">
        <v>0</v>
      </c>
      <c r="O8" s="76"/>
      <c r="P8" s="76">
        <v>0</v>
      </c>
      <c r="Q8" s="76">
        <v>0</v>
      </c>
      <c r="R8" s="76">
        <v>0</v>
      </c>
      <c r="S8" s="76"/>
      <c r="T8" s="76"/>
      <c r="U8" s="76">
        <v>2.5</v>
      </c>
      <c r="V8" s="76">
        <v>-89.1</v>
      </c>
    </row>
    <row r="9" spans="1:22" ht="12.75">
      <c r="A9" s="88">
        <v>5</v>
      </c>
      <c r="B9" s="90" t="s">
        <v>101</v>
      </c>
      <c r="C9" s="76">
        <f t="shared" si="3"/>
        <v>257.1</v>
      </c>
      <c r="D9" s="89">
        <f>V9+L9+R9+T9+F9</f>
        <v>-123.3</v>
      </c>
      <c r="E9" s="76">
        <f t="shared" si="4"/>
        <v>254</v>
      </c>
      <c r="F9" s="76">
        <f t="shared" si="1"/>
        <v>0</v>
      </c>
      <c r="G9" s="76">
        <v>254</v>
      </c>
      <c r="H9" s="76">
        <v>0</v>
      </c>
      <c r="I9" s="76"/>
      <c r="J9" s="76"/>
      <c r="K9" s="76">
        <f t="shared" si="2"/>
        <v>0</v>
      </c>
      <c r="L9" s="76">
        <f>N9+P9</f>
        <v>0</v>
      </c>
      <c r="M9" s="76">
        <v>166</v>
      </c>
      <c r="N9" s="76">
        <v>0</v>
      </c>
      <c r="O9" s="76">
        <v>-166</v>
      </c>
      <c r="P9" s="76">
        <v>0</v>
      </c>
      <c r="Q9" s="76">
        <v>0</v>
      </c>
      <c r="R9" s="76">
        <v>0</v>
      </c>
      <c r="S9" s="76"/>
      <c r="T9" s="76"/>
      <c r="U9" s="76">
        <v>3.1</v>
      </c>
      <c r="V9" s="76">
        <v>-123.3</v>
      </c>
    </row>
    <row r="10" spans="1:22" ht="12.75">
      <c r="A10" s="88">
        <v>6</v>
      </c>
      <c r="B10" s="90" t="s">
        <v>103</v>
      </c>
      <c r="C10" s="76">
        <f t="shared" si="3"/>
        <v>-27</v>
      </c>
      <c r="D10" s="89">
        <f>V10+L10+R10+T10+F10</f>
        <v>-146.9</v>
      </c>
      <c r="E10" s="76">
        <f t="shared" si="4"/>
        <v>-27.8</v>
      </c>
      <c r="F10" s="76">
        <f t="shared" si="1"/>
        <v>0</v>
      </c>
      <c r="G10" s="76">
        <v>-27.8</v>
      </c>
      <c r="H10" s="76">
        <v>0</v>
      </c>
      <c r="I10" s="76"/>
      <c r="J10" s="76"/>
      <c r="K10" s="76">
        <f t="shared" si="2"/>
        <v>0</v>
      </c>
      <c r="L10" s="76">
        <f>N10+P10</f>
        <v>0</v>
      </c>
      <c r="M10" s="76">
        <v>0</v>
      </c>
      <c r="N10" s="76">
        <v>0</v>
      </c>
      <c r="O10" s="76"/>
      <c r="P10" s="76">
        <v>0</v>
      </c>
      <c r="Q10" s="76">
        <v>0</v>
      </c>
      <c r="R10" s="76">
        <v>0</v>
      </c>
      <c r="S10" s="76"/>
      <c r="T10" s="76"/>
      <c r="U10" s="76">
        <v>0.8</v>
      </c>
      <c r="V10" s="76">
        <v>-146.9</v>
      </c>
    </row>
    <row r="11" spans="1:22" ht="12.75">
      <c r="A11" s="88">
        <v>7</v>
      </c>
      <c r="B11" s="90" t="s">
        <v>102</v>
      </c>
      <c r="C11" s="76">
        <f t="shared" si="3"/>
        <v>90.69999999999999</v>
      </c>
      <c r="D11" s="89">
        <f t="shared" si="0"/>
        <v>-189.4</v>
      </c>
      <c r="E11" s="76">
        <f t="shared" si="4"/>
        <v>88.6</v>
      </c>
      <c r="F11" s="76">
        <f t="shared" si="1"/>
        <v>0</v>
      </c>
      <c r="G11" s="76">
        <v>88.6</v>
      </c>
      <c r="H11" s="76">
        <v>0</v>
      </c>
      <c r="I11" s="76"/>
      <c r="J11" s="76"/>
      <c r="K11" s="76">
        <f t="shared" si="2"/>
        <v>0</v>
      </c>
      <c r="L11" s="76">
        <v>0</v>
      </c>
      <c r="M11" s="76">
        <v>0</v>
      </c>
      <c r="N11" s="76">
        <v>0</v>
      </c>
      <c r="O11" s="76"/>
      <c r="P11" s="76">
        <v>0</v>
      </c>
      <c r="Q11" s="76">
        <v>0</v>
      </c>
      <c r="R11" s="76">
        <v>0</v>
      </c>
      <c r="S11" s="76"/>
      <c r="T11" s="76"/>
      <c r="U11" s="76">
        <v>2.1</v>
      </c>
      <c r="V11" s="76">
        <v>-189.4</v>
      </c>
    </row>
    <row r="12" spans="1:22" ht="12.75">
      <c r="A12" s="88">
        <v>8</v>
      </c>
      <c r="B12" s="90" t="s">
        <v>104</v>
      </c>
      <c r="C12" s="76">
        <f t="shared" si="3"/>
        <v>-16.92</v>
      </c>
      <c r="D12" s="89">
        <f>V12+L12+R12+T12+F12</f>
        <v>-55.6</v>
      </c>
      <c r="E12" s="76">
        <f t="shared" si="4"/>
        <v>-17</v>
      </c>
      <c r="F12" s="76">
        <f t="shared" si="1"/>
        <v>0</v>
      </c>
      <c r="G12" s="76">
        <v>-17</v>
      </c>
      <c r="H12" s="76">
        <v>0</v>
      </c>
      <c r="I12" s="76"/>
      <c r="J12" s="76"/>
      <c r="K12" s="76">
        <f t="shared" si="2"/>
        <v>0</v>
      </c>
      <c r="L12" s="76">
        <v>0</v>
      </c>
      <c r="M12" s="76">
        <v>0</v>
      </c>
      <c r="N12" s="76">
        <v>0</v>
      </c>
      <c r="O12" s="76"/>
      <c r="P12" s="76">
        <v>0</v>
      </c>
      <c r="Q12" s="76">
        <v>0</v>
      </c>
      <c r="R12" s="76">
        <v>0</v>
      </c>
      <c r="S12" s="76"/>
      <c r="T12" s="76"/>
      <c r="U12" s="76">
        <v>0.08</v>
      </c>
      <c r="V12" s="76">
        <v>-55.6</v>
      </c>
    </row>
    <row r="13" spans="1:22" ht="12.75">
      <c r="A13" s="88">
        <v>9</v>
      </c>
      <c r="B13" s="90" t="s">
        <v>105</v>
      </c>
      <c r="C13" s="76">
        <f t="shared" si="3"/>
        <v>79.8</v>
      </c>
      <c r="D13" s="89">
        <f t="shared" si="0"/>
        <v>-44.4</v>
      </c>
      <c r="E13" s="76">
        <f t="shared" si="4"/>
        <v>68.7</v>
      </c>
      <c r="F13" s="76">
        <f t="shared" si="1"/>
        <v>0</v>
      </c>
      <c r="G13" s="76">
        <v>68.7</v>
      </c>
      <c r="H13" s="76">
        <v>0</v>
      </c>
      <c r="I13" s="76"/>
      <c r="J13" s="76"/>
      <c r="K13" s="76">
        <f t="shared" si="2"/>
        <v>0</v>
      </c>
      <c r="L13" s="76">
        <v>0</v>
      </c>
      <c r="M13" s="76">
        <v>0</v>
      </c>
      <c r="N13" s="76">
        <v>0</v>
      </c>
      <c r="O13" s="76"/>
      <c r="P13" s="76">
        <v>0</v>
      </c>
      <c r="Q13" s="76">
        <v>0</v>
      </c>
      <c r="R13" s="76">
        <v>0</v>
      </c>
      <c r="S13" s="76"/>
      <c r="T13" s="76"/>
      <c r="U13" s="76">
        <v>11.1</v>
      </c>
      <c r="V13" s="76">
        <v>-44.4</v>
      </c>
    </row>
    <row r="14" spans="1:22" ht="12.75">
      <c r="A14" s="88">
        <v>10</v>
      </c>
      <c r="B14" s="90" t="s">
        <v>106</v>
      </c>
      <c r="C14" s="76">
        <f t="shared" si="3"/>
        <v>198.9</v>
      </c>
      <c r="D14" s="89">
        <f>V14+L14+R14+T14+F14</f>
        <v>-198.9</v>
      </c>
      <c r="E14" s="76">
        <f t="shared" si="4"/>
        <v>141.3</v>
      </c>
      <c r="F14" s="76">
        <f t="shared" si="1"/>
        <v>0</v>
      </c>
      <c r="G14" s="76">
        <v>141.3</v>
      </c>
      <c r="H14" s="76">
        <v>0</v>
      </c>
      <c r="I14" s="76">
        <v>0</v>
      </c>
      <c r="J14" s="76">
        <v>0</v>
      </c>
      <c r="K14" s="76">
        <f>M14+O14</f>
        <v>0</v>
      </c>
      <c r="L14" s="76">
        <f>N14+P14</f>
        <v>0</v>
      </c>
      <c r="M14" s="76">
        <v>200</v>
      </c>
      <c r="N14" s="76">
        <v>0</v>
      </c>
      <c r="O14" s="76">
        <v>-200</v>
      </c>
      <c r="P14" s="76">
        <v>0</v>
      </c>
      <c r="Q14" s="76">
        <v>0</v>
      </c>
      <c r="R14" s="76">
        <v>0</v>
      </c>
      <c r="S14" s="76"/>
      <c r="T14" s="76"/>
      <c r="U14" s="76">
        <v>57.6</v>
      </c>
      <c r="V14" s="76">
        <v>-198.9</v>
      </c>
    </row>
    <row r="15" spans="1:22" ht="51">
      <c r="A15" s="91">
        <v>11</v>
      </c>
      <c r="B15" s="92" t="s">
        <v>133</v>
      </c>
      <c r="C15" s="121">
        <f aca="true" t="shared" si="5" ref="C15:J15">SUM(C5:C14)</f>
        <v>1621.58</v>
      </c>
      <c r="D15" s="121">
        <f>V15+L15+R15+T15+F15+P15</f>
        <v>-1403.6000000000001</v>
      </c>
      <c r="E15" s="93">
        <f t="shared" si="5"/>
        <v>1196.8999999999999</v>
      </c>
      <c r="F15" s="93">
        <f t="shared" si="5"/>
        <v>0</v>
      </c>
      <c r="G15" s="121">
        <f t="shared" si="5"/>
        <v>1196.8999999999999</v>
      </c>
      <c r="H15" s="93">
        <f t="shared" si="5"/>
        <v>0</v>
      </c>
      <c r="I15" s="93">
        <f t="shared" si="5"/>
        <v>0</v>
      </c>
      <c r="J15" s="93">
        <f t="shared" si="5"/>
        <v>0</v>
      </c>
      <c r="K15" s="121">
        <f>M15+O15</f>
        <v>0</v>
      </c>
      <c r="L15" s="93">
        <v>0</v>
      </c>
      <c r="M15" s="93">
        <f>SUM(M5:M14)</f>
        <v>366</v>
      </c>
      <c r="N15" s="93">
        <f>SUM(N5:N14)</f>
        <v>0</v>
      </c>
      <c r="O15" s="93">
        <f>SUM(O5:O14)</f>
        <v>-366</v>
      </c>
      <c r="P15" s="93">
        <f>SUM(P5:P14)</f>
        <v>0</v>
      </c>
      <c r="Q15" s="93">
        <f>SUM(Q5:Q14)</f>
        <v>0</v>
      </c>
      <c r="R15" s="93">
        <v>0</v>
      </c>
      <c r="S15" s="93">
        <f>SUM(S5:S14)</f>
        <v>0</v>
      </c>
      <c r="T15" s="93">
        <f>SUM(T5:T14)</f>
        <v>0</v>
      </c>
      <c r="U15" s="121">
        <f>SUM(U5:U14)</f>
        <v>424.6800000000001</v>
      </c>
      <c r="V15" s="93">
        <f>SUM(V5:V14)</f>
        <v>-1403.6000000000001</v>
      </c>
    </row>
    <row r="16" spans="1:22" ht="12.75">
      <c r="A16" s="88">
        <v>12</v>
      </c>
      <c r="B16" s="90" t="s">
        <v>96</v>
      </c>
      <c r="C16" s="76">
        <f>E16+K16+U16</f>
        <v>4957.8</v>
      </c>
      <c r="D16" s="76">
        <f>V16+L16+R16+T16+F16+P16</f>
        <v>-3562.4</v>
      </c>
      <c r="E16" s="76">
        <f>G16+I16</f>
        <v>3919.6000000000004</v>
      </c>
      <c r="F16" s="76">
        <f>H16+J16</f>
        <v>-3000</v>
      </c>
      <c r="G16" s="76">
        <v>8919.6</v>
      </c>
      <c r="H16" s="76"/>
      <c r="I16" s="76">
        <v>-5000</v>
      </c>
      <c r="J16" s="76">
        <v>-3000</v>
      </c>
      <c r="K16" s="76">
        <f>M16+O16</f>
        <v>0</v>
      </c>
      <c r="L16" s="76">
        <v>0</v>
      </c>
      <c r="M16" s="76">
        <v>0</v>
      </c>
      <c r="N16" s="76">
        <v>0</v>
      </c>
      <c r="O16" s="76"/>
      <c r="P16" s="76">
        <v>0</v>
      </c>
      <c r="Q16" s="76"/>
      <c r="R16" s="76"/>
      <c r="S16" s="76"/>
      <c r="T16" s="76"/>
      <c r="U16" s="76">
        <v>1038.2</v>
      </c>
      <c r="V16" s="76">
        <v>-562.4</v>
      </c>
    </row>
    <row r="17" spans="1:22" s="120" customFormat="1" ht="12.75">
      <c r="A17" s="116">
        <v>13</v>
      </c>
      <c r="B17" s="117" t="s">
        <v>95</v>
      </c>
      <c r="C17" s="119">
        <f>U17+K17+Q17+S17+E17</f>
        <v>18480.4</v>
      </c>
      <c r="D17" s="119">
        <f>V17+L17+R17+T17+F17</f>
        <v>-6033</v>
      </c>
      <c r="E17" s="119">
        <f>G17+I17</f>
        <v>25884.4</v>
      </c>
      <c r="F17" s="119">
        <f>H17+J17</f>
        <v>0</v>
      </c>
      <c r="G17" s="119">
        <v>25884.4</v>
      </c>
      <c r="H17" s="119"/>
      <c r="I17" s="119"/>
      <c r="J17" s="119"/>
      <c r="K17" s="119">
        <f>M17+O17</f>
        <v>-10282.1</v>
      </c>
      <c r="L17" s="119">
        <v>-3287</v>
      </c>
      <c r="M17" s="119"/>
      <c r="N17" s="119">
        <v>0</v>
      </c>
      <c r="O17" s="119">
        <v>-10282.1</v>
      </c>
      <c r="P17" s="119">
        <v>-3287</v>
      </c>
      <c r="Q17" s="119">
        <v>-366</v>
      </c>
      <c r="R17" s="119"/>
      <c r="S17" s="119">
        <v>2243.8</v>
      </c>
      <c r="T17" s="118">
        <v>92</v>
      </c>
      <c r="U17" s="119">
        <v>1000.3</v>
      </c>
      <c r="V17" s="119">
        <v>-2838</v>
      </c>
    </row>
    <row r="18" spans="1:22" ht="63.75" customHeight="1">
      <c r="A18" s="94">
        <v>14</v>
      </c>
      <c r="B18" s="95" t="s">
        <v>83</v>
      </c>
      <c r="C18" s="96">
        <f>C15+C16+C17</f>
        <v>25059.780000000002</v>
      </c>
      <c r="D18" s="96">
        <f>D15+D16+D17</f>
        <v>-10999</v>
      </c>
      <c r="E18" s="96">
        <f>E15+E16+E17</f>
        <v>31000.9</v>
      </c>
      <c r="F18" s="96">
        <f>F15+F16+F17</f>
        <v>-3000</v>
      </c>
      <c r="G18" s="96">
        <f>G15+G16+G17</f>
        <v>36000.9</v>
      </c>
      <c r="H18" s="96">
        <f aca="true" t="shared" si="6" ref="H18:V18">H15+H16+H17</f>
        <v>0</v>
      </c>
      <c r="I18" s="96">
        <f t="shared" si="6"/>
        <v>-5000</v>
      </c>
      <c r="J18" s="96">
        <f t="shared" si="6"/>
        <v>-3000</v>
      </c>
      <c r="K18" s="96">
        <f t="shared" si="6"/>
        <v>-10282.1</v>
      </c>
      <c r="L18" s="96">
        <f>L15+L16+L17</f>
        <v>-3287</v>
      </c>
      <c r="M18" s="96">
        <f t="shared" si="6"/>
        <v>366</v>
      </c>
      <c r="N18" s="96">
        <f t="shared" si="6"/>
        <v>0</v>
      </c>
      <c r="O18" s="96">
        <f t="shared" si="6"/>
        <v>-10648.1</v>
      </c>
      <c r="P18" s="96">
        <f t="shared" si="6"/>
        <v>-3287</v>
      </c>
      <c r="Q18" s="96">
        <f t="shared" si="6"/>
        <v>-366</v>
      </c>
      <c r="R18" s="96">
        <f t="shared" si="6"/>
        <v>0</v>
      </c>
      <c r="S18" s="96">
        <f t="shared" si="6"/>
        <v>2243.8</v>
      </c>
      <c r="T18" s="96">
        <f t="shared" si="6"/>
        <v>92</v>
      </c>
      <c r="U18" s="228">
        <f t="shared" si="6"/>
        <v>2463.1800000000003</v>
      </c>
      <c r="V18" s="96">
        <f t="shared" si="6"/>
        <v>-4804</v>
      </c>
    </row>
  </sheetData>
  <mergeCells count="8">
    <mergeCell ref="E3:F3"/>
    <mergeCell ref="I3:J3"/>
    <mergeCell ref="K3:L3"/>
    <mergeCell ref="U3:V3"/>
    <mergeCell ref="M3:N3"/>
    <mergeCell ref="O3:P3"/>
    <mergeCell ref="Q3:R3"/>
    <mergeCell ref="S3:T3"/>
  </mergeCells>
  <printOptions/>
  <pageMargins left="0.19" right="0.16" top="1" bottom="1" header="0.5" footer="0.5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0" customWidth="1"/>
    <col min="2" max="2" width="17.125" style="0" customWidth="1"/>
  </cols>
  <sheetData>
    <row r="1" ht="12.75">
      <c r="B1" s="122" t="s">
        <v>171</v>
      </c>
    </row>
    <row r="3" spans="1:9" ht="21">
      <c r="A3" s="80"/>
      <c r="B3" s="80"/>
      <c r="C3" s="82" t="s">
        <v>107</v>
      </c>
      <c r="D3" s="82"/>
      <c r="E3" s="83"/>
      <c r="F3" s="480" t="s">
        <v>108</v>
      </c>
      <c r="G3" s="486"/>
      <c r="H3" s="486"/>
      <c r="I3" s="481"/>
    </row>
    <row r="4" spans="1:9" ht="67.5">
      <c r="A4" s="86"/>
      <c r="B4" s="86"/>
      <c r="C4" s="87" t="s">
        <v>109</v>
      </c>
      <c r="D4" s="87" t="s">
        <v>110</v>
      </c>
      <c r="E4" s="87" t="s">
        <v>111</v>
      </c>
      <c r="F4" s="87" t="s">
        <v>109</v>
      </c>
      <c r="G4" s="87" t="s">
        <v>112</v>
      </c>
      <c r="H4" s="87" t="s">
        <v>113</v>
      </c>
      <c r="I4" s="87" t="s">
        <v>114</v>
      </c>
    </row>
    <row r="5" spans="1:9" ht="12.75">
      <c r="A5" s="98">
        <v>1</v>
      </c>
      <c r="B5" s="99" t="s">
        <v>115</v>
      </c>
      <c r="C5" s="76">
        <v>3838.3</v>
      </c>
      <c r="D5" s="76">
        <v>96.3</v>
      </c>
      <c r="E5" s="100">
        <f aca="true" t="shared" si="0" ref="E5:E16">C5-D5</f>
        <v>3742</v>
      </c>
      <c r="F5" s="100"/>
      <c r="G5" s="100"/>
      <c r="H5" s="100"/>
      <c r="I5" s="100"/>
    </row>
    <row r="6" spans="1:9" ht="12.75">
      <c r="A6" s="98">
        <v>2</v>
      </c>
      <c r="B6" s="90" t="s">
        <v>116</v>
      </c>
      <c r="C6" s="76">
        <v>1600.6</v>
      </c>
      <c r="D6" s="76"/>
      <c r="E6" s="100">
        <f t="shared" si="0"/>
        <v>1600.6</v>
      </c>
      <c r="F6" s="101"/>
      <c r="G6" s="101"/>
      <c r="H6" s="101"/>
      <c r="I6" s="101"/>
    </row>
    <row r="7" spans="1:9" ht="12.75">
      <c r="A7" s="98">
        <v>3</v>
      </c>
      <c r="B7" s="90" t="s">
        <v>32</v>
      </c>
      <c r="C7" s="76">
        <v>50.9</v>
      </c>
      <c r="D7" s="76">
        <v>4.6</v>
      </c>
      <c r="E7" s="100">
        <f t="shared" si="0"/>
        <v>46.3</v>
      </c>
      <c r="F7" s="77"/>
      <c r="G7" s="77"/>
      <c r="H7" s="77"/>
      <c r="I7" s="77"/>
    </row>
    <row r="8" spans="1:9" ht="12.75">
      <c r="A8" s="98">
        <v>4</v>
      </c>
      <c r="B8" s="90" t="s">
        <v>117</v>
      </c>
      <c r="C8" s="76">
        <v>719.5</v>
      </c>
      <c r="D8" s="76">
        <v>3.3</v>
      </c>
      <c r="E8" s="100">
        <f t="shared" si="0"/>
        <v>716.2</v>
      </c>
      <c r="F8" s="77"/>
      <c r="G8" s="77"/>
      <c r="H8" s="77"/>
      <c r="I8" s="77"/>
    </row>
    <row r="9" spans="1:9" ht="12.75">
      <c r="A9" s="98">
        <v>5</v>
      </c>
      <c r="B9" s="90" t="s">
        <v>118</v>
      </c>
      <c r="C9" s="76">
        <v>133</v>
      </c>
      <c r="D9" s="76">
        <v>0.6</v>
      </c>
      <c r="E9" s="100">
        <f t="shared" si="0"/>
        <v>132.4</v>
      </c>
      <c r="F9" s="77"/>
      <c r="G9" s="77"/>
      <c r="H9" s="77"/>
      <c r="I9" s="77"/>
    </row>
    <row r="10" spans="1:9" ht="12.75">
      <c r="A10" s="98">
        <v>6</v>
      </c>
      <c r="B10" s="90" t="s">
        <v>35</v>
      </c>
      <c r="C10" s="76">
        <v>91.6</v>
      </c>
      <c r="D10" s="76">
        <v>12.3</v>
      </c>
      <c r="E10" s="100">
        <f t="shared" si="0"/>
        <v>79.3</v>
      </c>
      <c r="F10" s="77"/>
      <c r="G10" s="77"/>
      <c r="H10" s="77"/>
      <c r="I10" s="77"/>
    </row>
    <row r="11" spans="1:9" ht="12.75">
      <c r="A11" s="98">
        <v>7</v>
      </c>
      <c r="B11" s="90" t="s">
        <v>119</v>
      </c>
      <c r="C11" s="76">
        <v>126.6</v>
      </c>
      <c r="D11" s="76">
        <v>1.4</v>
      </c>
      <c r="E11" s="100">
        <f t="shared" si="0"/>
        <v>125.19999999999999</v>
      </c>
      <c r="F11" s="77"/>
      <c r="G11" s="77"/>
      <c r="H11" s="77"/>
      <c r="I11" s="77"/>
    </row>
    <row r="12" spans="1:9" ht="12.75">
      <c r="A12" s="98">
        <v>8</v>
      </c>
      <c r="B12" s="90" t="s">
        <v>120</v>
      </c>
      <c r="C12" s="76">
        <v>191.4</v>
      </c>
      <c r="D12" s="76">
        <v>8.5</v>
      </c>
      <c r="E12" s="100">
        <f t="shared" si="0"/>
        <v>182.9</v>
      </c>
      <c r="F12" s="77"/>
      <c r="G12" s="77"/>
      <c r="H12" s="77"/>
      <c r="I12" s="77"/>
    </row>
    <row r="13" spans="1:9" ht="12.75">
      <c r="A13" s="98">
        <v>9</v>
      </c>
      <c r="B13" s="90" t="s">
        <v>37</v>
      </c>
      <c r="C13" s="76">
        <v>147.8</v>
      </c>
      <c r="D13" s="76">
        <v>3</v>
      </c>
      <c r="E13" s="100">
        <f t="shared" si="0"/>
        <v>144.8</v>
      </c>
      <c r="F13" s="77"/>
      <c r="G13" s="77"/>
      <c r="H13" s="77"/>
      <c r="I13" s="77"/>
    </row>
    <row r="14" spans="1:9" ht="12.75">
      <c r="A14" s="98">
        <v>10</v>
      </c>
      <c r="B14" s="90" t="s">
        <v>121</v>
      </c>
      <c r="C14" s="76">
        <v>55.6</v>
      </c>
      <c r="D14" s="76">
        <v>13</v>
      </c>
      <c r="E14" s="100">
        <f t="shared" si="0"/>
        <v>42.6</v>
      </c>
      <c r="F14" s="77"/>
      <c r="G14" s="77"/>
      <c r="H14" s="77"/>
      <c r="I14" s="77"/>
    </row>
    <row r="15" spans="1:9" ht="12.75">
      <c r="A15" s="98">
        <v>11</v>
      </c>
      <c r="B15" s="90" t="s">
        <v>40</v>
      </c>
      <c r="C15" s="76">
        <v>55.5</v>
      </c>
      <c r="D15" s="76">
        <v>7.5</v>
      </c>
      <c r="E15" s="100">
        <f t="shared" si="0"/>
        <v>48</v>
      </c>
      <c r="F15" s="77"/>
      <c r="G15" s="77"/>
      <c r="H15" s="77"/>
      <c r="I15" s="77"/>
    </row>
    <row r="16" spans="1:9" ht="12.75">
      <c r="A16" s="98">
        <v>12</v>
      </c>
      <c r="B16" s="90" t="s">
        <v>122</v>
      </c>
      <c r="C16" s="76">
        <v>256.5</v>
      </c>
      <c r="D16" s="76">
        <v>10</v>
      </c>
      <c r="E16" s="100">
        <f t="shared" si="0"/>
        <v>246.5</v>
      </c>
      <c r="F16" s="77"/>
      <c r="G16" s="77"/>
      <c r="H16" s="77"/>
      <c r="I16" s="77"/>
    </row>
    <row r="17" spans="1:9" ht="12.75">
      <c r="A17" s="94"/>
      <c r="B17" s="102" t="s">
        <v>123</v>
      </c>
      <c r="C17" s="103">
        <f>C5+C6+C7+C8+C9+C10+C11+C12+C13+C14+C15+C16</f>
        <v>7267.3</v>
      </c>
      <c r="D17" s="103">
        <f>D5+D6+D7+D9+D8+D10+D11+D12+D13+D14+D15+D16</f>
        <v>160.5</v>
      </c>
      <c r="E17" s="103">
        <f>E5+E6+E7+E8+E9+E10+E11+E12+E13+E14+E15+E16</f>
        <v>7106.8</v>
      </c>
      <c r="F17" s="96">
        <v>0</v>
      </c>
      <c r="G17" s="96">
        <v>0</v>
      </c>
      <c r="H17" s="96">
        <v>0</v>
      </c>
      <c r="I17" s="96">
        <v>0</v>
      </c>
    </row>
  </sheetData>
  <mergeCells count="1">
    <mergeCell ref="F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 2</dc:creator>
  <cp:keywords/>
  <dc:description/>
  <cp:lastModifiedBy>Доход</cp:lastModifiedBy>
  <cp:lastPrinted>2019-05-17T04:59:57Z</cp:lastPrinted>
  <dcterms:created xsi:type="dcterms:W3CDTF">2013-10-10T13:07:26Z</dcterms:created>
  <dcterms:modified xsi:type="dcterms:W3CDTF">2019-05-17T05:01:01Z</dcterms:modified>
  <cp:category/>
  <cp:version/>
  <cp:contentType/>
  <cp:contentStatus/>
</cp:coreProperties>
</file>